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hillsboroughcounty-my.sharepoint.com/personal/hattenb_hillsboroughcounty_org/Documents/"/>
    </mc:Choice>
  </mc:AlternateContent>
  <xr:revisionPtr revIDLastSave="0" documentId="8_{34CD283A-5F01-46DC-AE91-3C5703422B10}" xr6:coauthVersionLast="47" xr6:coauthVersionMax="47" xr10:uidLastSave="{00000000-0000-0000-0000-000000000000}"/>
  <bookViews>
    <workbookView xWindow="31110" yWindow="2310" windowWidth="28800" windowHeight="15435" tabRatio="754" activeTab="1" xr2:uid="{00000000-000D-0000-FFFF-FFFF00000000}"/>
  </bookViews>
  <sheets>
    <sheet name="Instructions" sheetId="13" r:id="rId1"/>
    <sheet name="Pay Application" sheetId="1" r:id="rId2"/>
    <sheet name="Schedule of Values" sheetId="9" r:id="rId3"/>
    <sheet name="Stored Materials" sheetId="8" r:id="rId4"/>
    <sheet name="Attachment 1" sheetId="4" r:id="rId5"/>
    <sheet name="Attachment 2" sheetId="14" r:id="rId6"/>
  </sheets>
  <definedNames>
    <definedName name="_xlnm.Print_Area" localSheetId="2">'Schedule of Values'!$A$1:$R$148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c r="C27" i="1"/>
  <c r="H1" i="14"/>
  <c r="H1" i="4"/>
  <c r="M3" i="9" l="1"/>
  <c r="H3" i="8"/>
  <c r="I5" i="14" l="1"/>
  <c r="I4" i="14"/>
  <c r="B5" i="14"/>
  <c r="I3" i="14"/>
  <c r="B4" i="14"/>
  <c r="B3" i="14"/>
  <c r="I2" i="14"/>
  <c r="B2" i="14"/>
  <c r="P130" i="9"/>
  <c r="P131" i="9"/>
  <c r="K117" i="9"/>
  <c r="Q117" i="9" s="1"/>
  <c r="L117" i="9"/>
  <c r="M117" i="9"/>
  <c r="N117" i="9"/>
  <c r="P117" i="9"/>
  <c r="K118" i="9"/>
  <c r="Q118" i="9" s="1"/>
  <c r="L118" i="9"/>
  <c r="M118" i="9"/>
  <c r="N118" i="9"/>
  <c r="P118" i="9"/>
  <c r="K119" i="9"/>
  <c r="Q119" i="9" s="1"/>
  <c r="L119" i="9"/>
  <c r="M119" i="9"/>
  <c r="N119" i="9"/>
  <c r="P119" i="9"/>
  <c r="K120" i="9"/>
  <c r="Q120" i="9" s="1"/>
  <c r="L120" i="9"/>
  <c r="M120" i="9"/>
  <c r="N120" i="9"/>
  <c r="P120" i="9"/>
  <c r="K121" i="9"/>
  <c r="Q121" i="9" s="1"/>
  <c r="L121" i="9"/>
  <c r="M121" i="9"/>
  <c r="N121" i="9"/>
  <c r="P121" i="9"/>
  <c r="G121" i="9"/>
  <c r="G120" i="9"/>
  <c r="G119" i="9"/>
  <c r="G118" i="9"/>
  <c r="G117" i="9"/>
  <c r="G116" i="9"/>
  <c r="G115" i="9"/>
  <c r="G114" i="9"/>
  <c r="G113" i="9"/>
  <c r="G131" i="9"/>
  <c r="G130" i="9"/>
  <c r="G129" i="9"/>
  <c r="G128" i="9"/>
  <c r="G127" i="9"/>
  <c r="N131" i="9"/>
  <c r="M131" i="9"/>
  <c r="L131" i="9"/>
  <c r="K131" i="9"/>
  <c r="Q131" i="9" s="1"/>
  <c r="N130" i="9"/>
  <c r="M130" i="9"/>
  <c r="L130" i="9"/>
  <c r="K130" i="9"/>
  <c r="Q130" i="9" s="1"/>
  <c r="P129" i="9"/>
  <c r="N129" i="9"/>
  <c r="M129" i="9"/>
  <c r="L129" i="9"/>
  <c r="K129" i="9"/>
  <c r="Q129" i="9" s="1"/>
  <c r="P128" i="9"/>
  <c r="N128" i="9"/>
  <c r="M128" i="9"/>
  <c r="L128" i="9"/>
  <c r="K128" i="9"/>
  <c r="Q128" i="9" s="1"/>
  <c r="P127" i="9"/>
  <c r="N127" i="9"/>
  <c r="M127" i="9"/>
  <c r="L127" i="9"/>
  <c r="K127" i="9"/>
  <c r="Q127" i="9" s="1"/>
  <c r="I122" i="9"/>
  <c r="G75" i="9"/>
  <c r="L115" i="9"/>
  <c r="M115" i="9"/>
  <c r="N115" i="9"/>
  <c r="L116" i="9"/>
  <c r="M116" i="9"/>
  <c r="N116" i="9"/>
  <c r="N114" i="9"/>
  <c r="M114" i="9"/>
  <c r="L114" i="9"/>
  <c r="K115" i="9"/>
  <c r="Q115" i="9" s="1"/>
  <c r="K116" i="9"/>
  <c r="Q116" i="9" s="1"/>
  <c r="K114" i="9"/>
  <c r="Q114" i="9" s="1"/>
  <c r="B4" i="4"/>
  <c r="B3" i="4"/>
  <c r="B5" i="4"/>
  <c r="B8" i="8"/>
  <c r="B7" i="8"/>
  <c r="Q132" i="9" l="1"/>
  <c r="O121" i="9"/>
  <c r="O118" i="9"/>
  <c r="L132" i="9"/>
  <c r="K132" i="9"/>
  <c r="N122" i="9"/>
  <c r="G122" i="9"/>
  <c r="G124" i="9" s="1"/>
  <c r="N132" i="9"/>
  <c r="L122" i="9"/>
  <c r="M132" i="9"/>
  <c r="M122" i="9"/>
  <c r="O119" i="9"/>
  <c r="O120" i="9"/>
  <c r="O117" i="9"/>
  <c r="O114" i="9"/>
  <c r="O130" i="9"/>
  <c r="O127" i="9"/>
  <c r="O129" i="9"/>
  <c r="O128" i="9"/>
  <c r="O131" i="9"/>
  <c r="O115" i="9"/>
  <c r="O116" i="9"/>
  <c r="O122" i="9" l="1"/>
  <c r="O132" i="9"/>
  <c r="P10" i="9" l="1"/>
  <c r="G15" i="9"/>
  <c r="P115" i="9"/>
  <c r="P116" i="9"/>
  <c r="L44" i="9"/>
  <c r="L45" i="9"/>
  <c r="N38" i="9"/>
  <c r="N39" i="9"/>
  <c r="N40" i="9"/>
  <c r="N41" i="9"/>
  <c r="N42" i="9"/>
  <c r="N43" i="9"/>
  <c r="N44" i="9"/>
  <c r="N45" i="9"/>
  <c r="N46" i="9"/>
  <c r="N47"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R128" i="9" l="1"/>
  <c r="R115" i="9"/>
  <c r="R116" i="9"/>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F14" i="8"/>
  <c r="M10" i="9"/>
  <c r="N48" i="9"/>
  <c r="K10" i="9"/>
  <c r="Q10" i="9" s="1"/>
  <c r="N10" i="9"/>
  <c r="F25" i="8"/>
  <c r="J25" i="8" s="1"/>
  <c r="G25" i="8" a="1"/>
  <c r="G25" i="8" s="1"/>
  <c r="H25" i="8" s="1"/>
  <c r="F26" i="8"/>
  <c r="J26" i="8" s="1"/>
  <c r="G26" i="8" a="1"/>
  <c r="G26" i="8" s="1"/>
  <c r="H26" i="8" s="1"/>
  <c r="F27" i="8"/>
  <c r="J27" i="8" s="1"/>
  <c r="G27" i="8" a="1"/>
  <c r="G27" i="8" s="1"/>
  <c r="H27" i="8" s="1"/>
  <c r="F28" i="8"/>
  <c r="J28" i="8" s="1"/>
  <c r="G28" i="8" a="1"/>
  <c r="G28" i="8" s="1"/>
  <c r="H28" i="8" s="1"/>
  <c r="F29" i="8"/>
  <c r="J29" i="8" s="1"/>
  <c r="G29" i="8" a="1"/>
  <c r="G29" i="8" s="1"/>
  <c r="H29" i="8" s="1"/>
  <c r="F30" i="8"/>
  <c r="J30" i="8" s="1"/>
  <c r="G30" i="8" a="1"/>
  <c r="G30" i="8" s="1"/>
  <c r="H30" i="8" s="1"/>
  <c r="F31" i="8"/>
  <c r="J31" i="8" s="1"/>
  <c r="G31" i="8" a="1"/>
  <c r="G31" i="8" s="1"/>
  <c r="H31" i="8" s="1"/>
  <c r="F32" i="8"/>
  <c r="J32" i="8" s="1"/>
  <c r="G32" i="8" a="1"/>
  <c r="G32" i="8" s="1"/>
  <c r="H32" i="8" s="1"/>
  <c r="F33" i="8"/>
  <c r="J33" i="8" s="1"/>
  <c r="G33" i="8" a="1"/>
  <c r="G33" i="8" s="1"/>
  <c r="H33" i="8" s="1"/>
  <c r="F34" i="8"/>
  <c r="J34" i="8" s="1"/>
  <c r="G34" i="8" a="1"/>
  <c r="G34" i="8" s="1"/>
  <c r="H34" i="8" s="1"/>
  <c r="F35" i="8"/>
  <c r="J35" i="8" s="1"/>
  <c r="G35" i="8" a="1"/>
  <c r="G35" i="8" s="1"/>
  <c r="H35" i="8" s="1"/>
  <c r="F36" i="8"/>
  <c r="J36" i="8" s="1"/>
  <c r="G36" i="8" a="1"/>
  <c r="G36" i="8" s="1"/>
  <c r="H36" i="8" s="1"/>
  <c r="F37" i="8"/>
  <c r="J37" i="8" s="1"/>
  <c r="G37" i="8" a="1"/>
  <c r="G37" i="8" s="1"/>
  <c r="H37" i="8" s="1"/>
  <c r="F38" i="8"/>
  <c r="J38" i="8" s="1"/>
  <c r="G38" i="8" a="1"/>
  <c r="G38" i="8" s="1"/>
  <c r="H38" i="8" s="1"/>
  <c r="F39" i="8"/>
  <c r="J39" i="8" s="1"/>
  <c r="G39" i="8" a="1"/>
  <c r="G39" i="8" s="1"/>
  <c r="H39" i="8" s="1"/>
  <c r="F40" i="8"/>
  <c r="J40" i="8" s="1"/>
  <c r="G40" i="8" a="1"/>
  <c r="G40" i="8" s="1"/>
  <c r="H40" i="8" s="1"/>
  <c r="F41" i="8"/>
  <c r="J41" i="8" s="1"/>
  <c r="G41" i="8" a="1"/>
  <c r="G41" i="8" s="1"/>
  <c r="H41" i="8" s="1"/>
  <c r="F42" i="8"/>
  <c r="J42" i="8" s="1"/>
  <c r="G42" i="8" a="1"/>
  <c r="G42" i="8" s="1"/>
  <c r="H42" i="8" s="1"/>
  <c r="F43" i="8"/>
  <c r="J43" i="8" s="1"/>
  <c r="G43" i="8" a="1"/>
  <c r="G43" i="8" s="1"/>
  <c r="H43" i="8" s="1"/>
  <c r="F44" i="8"/>
  <c r="J44" i="8" s="1"/>
  <c r="G44" i="8" a="1"/>
  <c r="G44" i="8" s="1"/>
  <c r="H44" i="8" s="1"/>
  <c r="F45" i="8"/>
  <c r="J45" i="8" s="1"/>
  <c r="G45" i="8" a="1"/>
  <c r="G45" i="8" s="1"/>
  <c r="H45" i="8" s="1"/>
  <c r="F46" i="8"/>
  <c r="J46" i="8" s="1"/>
  <c r="G46" i="8" a="1"/>
  <c r="G46" i="8" s="1"/>
  <c r="H46" i="8" s="1"/>
  <c r="F47" i="8"/>
  <c r="J47" i="8" s="1"/>
  <c r="G47" i="8" a="1"/>
  <c r="G47" i="8" s="1"/>
  <c r="H47" i="8" s="1"/>
  <c r="F48" i="8"/>
  <c r="J48" i="8" s="1"/>
  <c r="G48" i="8" a="1"/>
  <c r="G48" i="8" s="1"/>
  <c r="H48" i="8" s="1"/>
  <c r="F49" i="8"/>
  <c r="J49" i="8" s="1"/>
  <c r="G49" i="8" a="1"/>
  <c r="G49" i="8" s="1"/>
  <c r="H49" i="8" s="1"/>
  <c r="F50" i="8"/>
  <c r="J50" i="8" s="1"/>
  <c r="G50" i="8" a="1"/>
  <c r="G50" i="8" s="1"/>
  <c r="H50" i="8" s="1"/>
  <c r="F51" i="8"/>
  <c r="J51" i="8" s="1"/>
  <c r="G51" i="8" a="1"/>
  <c r="G51" i="8" s="1"/>
  <c r="H51" i="8" s="1"/>
  <c r="F52" i="8"/>
  <c r="J52" i="8" s="1"/>
  <c r="G52" i="8" a="1"/>
  <c r="G52" i="8" s="1"/>
  <c r="H52" i="8" s="1"/>
  <c r="F53" i="8"/>
  <c r="J53" i="8" s="1"/>
  <c r="G53" i="8" a="1"/>
  <c r="G53" i="8" s="1"/>
  <c r="H53" i="8" s="1"/>
  <c r="F54" i="8"/>
  <c r="J54" i="8" s="1"/>
  <c r="G54" i="8" a="1"/>
  <c r="G54" i="8" s="1"/>
  <c r="H54" i="8" s="1"/>
  <c r="F55" i="8"/>
  <c r="J55" i="8" s="1"/>
  <c r="G55" i="8" a="1"/>
  <c r="G55" i="8" s="1"/>
  <c r="H55" i="8" s="1"/>
  <c r="G24" i="8" a="1"/>
  <c r="G24" i="8" s="1"/>
  <c r="F24" i="8"/>
  <c r="J24" i="8" s="1"/>
  <c r="N11" i="9"/>
  <c r="N12" i="9"/>
  <c r="N13" i="9"/>
  <c r="N14" i="9"/>
  <c r="N15" i="9"/>
  <c r="N16" i="9"/>
  <c r="N17" i="9"/>
  <c r="N18" i="9"/>
  <c r="N19" i="9"/>
  <c r="N20" i="9"/>
  <c r="N21" i="9"/>
  <c r="N22" i="9"/>
  <c r="N23" i="9"/>
  <c r="N24" i="9"/>
  <c r="N25" i="9"/>
  <c r="N26" i="9"/>
  <c r="N27" i="9"/>
  <c r="N28" i="9"/>
  <c r="N29" i="9"/>
  <c r="N30" i="9"/>
  <c r="N31" i="9"/>
  <c r="N32" i="9"/>
  <c r="N33" i="9"/>
  <c r="N34" i="9"/>
  <c r="N35" i="9"/>
  <c r="N36" i="9"/>
  <c r="N37" i="9"/>
  <c r="M11" i="9"/>
  <c r="M12" i="9"/>
  <c r="M13" i="9"/>
  <c r="M14" i="9"/>
  <c r="M15" i="9"/>
  <c r="M16" i="9"/>
  <c r="M17" i="9"/>
  <c r="M18" i="9"/>
  <c r="M19" i="9"/>
  <c r="M20" i="9"/>
  <c r="M21" i="9"/>
  <c r="M22" i="9"/>
  <c r="M23" i="9"/>
  <c r="M24" i="9"/>
  <c r="M25" i="9"/>
  <c r="M26" i="9"/>
  <c r="M27" i="9"/>
  <c r="M28" i="9"/>
  <c r="M29" i="9"/>
  <c r="M30" i="9"/>
  <c r="M31" i="9"/>
  <c r="M32" i="9"/>
  <c r="M33" i="9"/>
  <c r="M34" i="9"/>
  <c r="M35" i="9"/>
  <c r="M44" i="9"/>
  <c r="M45"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L11" i="9"/>
  <c r="L12" i="9"/>
  <c r="L13" i="9"/>
  <c r="L14" i="9"/>
  <c r="L15" i="9"/>
  <c r="L16" i="9"/>
  <c r="L17" i="9"/>
  <c r="L18" i="9"/>
  <c r="L19" i="9"/>
  <c r="L20" i="9"/>
  <c r="L21" i="9"/>
  <c r="L22" i="9"/>
  <c r="L23" i="9"/>
  <c r="L24" i="9"/>
  <c r="L25" i="9"/>
  <c r="L26" i="9"/>
  <c r="L27" i="9"/>
  <c r="L28" i="9"/>
  <c r="L29" i="9"/>
  <c r="L30" i="9"/>
  <c r="L31" i="9"/>
  <c r="L32" i="9"/>
  <c r="L33" i="9"/>
  <c r="L34" i="9"/>
  <c r="L35"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 i="9"/>
  <c r="N108" i="9" l="1"/>
  <c r="N136" i="9" s="1"/>
  <c r="F23" i="8"/>
  <c r="O19" i="9"/>
  <c r="O11" i="9"/>
  <c r="O10" i="9"/>
  <c r="O27" i="9"/>
  <c r="O30" i="9"/>
  <c r="O22" i="9"/>
  <c r="O14" i="9"/>
  <c r="O28" i="9"/>
  <c r="O20" i="9"/>
  <c r="O12" i="9"/>
  <c r="O26" i="9"/>
  <c r="O18" i="9"/>
  <c r="O29" i="9"/>
  <c r="O21" i="9"/>
  <c r="O13" i="9"/>
  <c r="O33" i="9"/>
  <c r="O25" i="9"/>
  <c r="O17" i="9"/>
  <c r="O32" i="9"/>
  <c r="O24" i="9"/>
  <c r="O16" i="9"/>
  <c r="O31" i="9"/>
  <c r="O23" i="9"/>
  <c r="O15" i="9"/>
  <c r="O102" i="9"/>
  <c r="O94" i="9"/>
  <c r="O86" i="9"/>
  <c r="O78" i="9"/>
  <c r="O70" i="9"/>
  <c r="O62" i="9"/>
  <c r="O54" i="9"/>
  <c r="O101" i="9"/>
  <c r="O93" i="9"/>
  <c r="O85" i="9"/>
  <c r="O77" i="9"/>
  <c r="O69" i="9"/>
  <c r="O61" i="9"/>
  <c r="O53" i="9"/>
  <c r="O34" i="9"/>
  <c r="O35" i="9"/>
  <c r="O100" i="9"/>
  <c r="O92" i="9"/>
  <c r="O84" i="9"/>
  <c r="O76" i="9"/>
  <c r="O68" i="9"/>
  <c r="O60" i="9"/>
  <c r="O52" i="9"/>
  <c r="O99" i="9"/>
  <c r="O91" i="9"/>
  <c r="O83" i="9"/>
  <c r="O75" i="9"/>
  <c r="O67" i="9"/>
  <c r="O59" i="9"/>
  <c r="O51" i="9"/>
  <c r="O106" i="9"/>
  <c r="O98" i="9"/>
  <c r="O90" i="9"/>
  <c r="O82" i="9"/>
  <c r="O74" i="9"/>
  <c r="O66" i="9"/>
  <c r="O58" i="9"/>
  <c r="O50" i="9"/>
  <c r="O105" i="9"/>
  <c r="O97" i="9"/>
  <c r="O89" i="9"/>
  <c r="O81" i="9"/>
  <c r="O73" i="9"/>
  <c r="O65" i="9"/>
  <c r="O57" i="9"/>
  <c r="O49" i="9"/>
  <c r="O104" i="9"/>
  <c r="O96" i="9"/>
  <c r="O88" i="9"/>
  <c r="O80" i="9"/>
  <c r="O72" i="9"/>
  <c r="O64" i="9"/>
  <c r="O56" i="9"/>
  <c r="O45" i="9"/>
  <c r="O103" i="9"/>
  <c r="O95" i="9"/>
  <c r="O87" i="9"/>
  <c r="O79" i="9"/>
  <c r="O71" i="9"/>
  <c r="O63" i="9"/>
  <c r="O55" i="9"/>
  <c r="O44" i="9"/>
  <c r="I5" i="8" l="1"/>
  <c r="I6" i="8"/>
  <c r="I7" i="8"/>
  <c r="I4" i="8"/>
  <c r="H24" i="8" l="1"/>
  <c r="F15" i="8" l="1"/>
  <c r="F16" i="8"/>
  <c r="F17" i="8"/>
  <c r="F18" i="8"/>
  <c r="F19" i="8"/>
  <c r="F20" i="8"/>
  <c r="F21" i="8"/>
  <c r="F22" i="8"/>
  <c r="H22" i="8" l="1"/>
  <c r="J22" i="8"/>
  <c r="M47" i="9" s="1"/>
  <c r="H15" i="8"/>
  <c r="J15" i="8"/>
  <c r="G102" i="9"/>
  <c r="K102" i="9"/>
  <c r="P102" i="9"/>
  <c r="G103" i="9"/>
  <c r="K103" i="9"/>
  <c r="P103" i="9"/>
  <c r="G104" i="9"/>
  <c r="K104" i="9"/>
  <c r="P104" i="9"/>
  <c r="G23" i="9"/>
  <c r="K23" i="9"/>
  <c r="P23" i="9"/>
  <c r="G24" i="9"/>
  <c r="K24" i="9"/>
  <c r="P24" i="9"/>
  <c r="G25" i="9"/>
  <c r="K25" i="9"/>
  <c r="P25" i="9"/>
  <c r="G26" i="9"/>
  <c r="K26" i="9"/>
  <c r="P26" i="9"/>
  <c r="G27" i="9"/>
  <c r="K27" i="9"/>
  <c r="P27" i="9"/>
  <c r="G28" i="9"/>
  <c r="K28" i="9"/>
  <c r="P28" i="9"/>
  <c r="G29" i="9"/>
  <c r="K29" i="9"/>
  <c r="P29" i="9"/>
  <c r="G30" i="9"/>
  <c r="K30" i="9"/>
  <c r="P30" i="9"/>
  <c r="G31" i="9"/>
  <c r="K31" i="9"/>
  <c r="P31" i="9"/>
  <c r="G32" i="9"/>
  <c r="K32" i="9"/>
  <c r="P32" i="9"/>
  <c r="G33" i="9"/>
  <c r="K33" i="9"/>
  <c r="P33" i="9"/>
  <c r="G34" i="9"/>
  <c r="K34" i="9"/>
  <c r="P34" i="9"/>
  <c r="G35" i="9"/>
  <c r="K35" i="9"/>
  <c r="P35" i="9"/>
  <c r="G36" i="9"/>
  <c r="K36" i="9"/>
  <c r="P36" i="9"/>
  <c r="G37" i="9"/>
  <c r="K37" i="9"/>
  <c r="P37" i="9"/>
  <c r="G38" i="9"/>
  <c r="K38" i="9"/>
  <c r="P38" i="9"/>
  <c r="G39" i="9"/>
  <c r="K39" i="9"/>
  <c r="P39" i="9"/>
  <c r="G40" i="9"/>
  <c r="K40" i="9"/>
  <c r="P40" i="9"/>
  <c r="G41" i="9"/>
  <c r="K41" i="9"/>
  <c r="P41" i="9"/>
  <c r="G42" i="9"/>
  <c r="K42" i="9"/>
  <c r="P42" i="9"/>
  <c r="G43" i="9"/>
  <c r="K43" i="9"/>
  <c r="P43" i="9"/>
  <c r="G44" i="9"/>
  <c r="K44" i="9"/>
  <c r="P44" i="9"/>
  <c r="G45" i="9"/>
  <c r="K45" i="9"/>
  <c r="P45" i="9"/>
  <c r="G46" i="9"/>
  <c r="K46" i="9"/>
  <c r="P46" i="9"/>
  <c r="G47" i="9"/>
  <c r="K47" i="9"/>
  <c r="P47" i="9"/>
  <c r="G48" i="9"/>
  <c r="K48" i="9"/>
  <c r="P48" i="9"/>
  <c r="G49" i="9"/>
  <c r="K49" i="9"/>
  <c r="P49" i="9"/>
  <c r="G50" i="9"/>
  <c r="K50" i="9"/>
  <c r="P50" i="9"/>
  <c r="G51" i="9"/>
  <c r="K51" i="9"/>
  <c r="P51" i="9"/>
  <c r="G52" i="9"/>
  <c r="K52" i="9"/>
  <c r="P52" i="9"/>
  <c r="G10" i="9"/>
  <c r="R10" i="9" s="1"/>
  <c r="G11" i="9"/>
  <c r="K11" i="9"/>
  <c r="P11" i="9"/>
  <c r="G12" i="9"/>
  <c r="K12" i="9"/>
  <c r="P12" i="9"/>
  <c r="G13" i="9"/>
  <c r="K13" i="9"/>
  <c r="P13" i="9"/>
  <c r="G14" i="9"/>
  <c r="K14" i="9"/>
  <c r="P14" i="9"/>
  <c r="K15" i="9"/>
  <c r="P15" i="9"/>
  <c r="G16" i="9"/>
  <c r="K16" i="9"/>
  <c r="P16" i="9"/>
  <c r="G17" i="9"/>
  <c r="K17" i="9"/>
  <c r="P17" i="9"/>
  <c r="G18" i="9"/>
  <c r="K18" i="9"/>
  <c r="P18" i="9"/>
  <c r="G19" i="9"/>
  <c r="K19" i="9"/>
  <c r="P19" i="9"/>
  <c r="G20" i="9"/>
  <c r="K20" i="9"/>
  <c r="P20" i="9"/>
  <c r="G21" i="9"/>
  <c r="K21" i="9"/>
  <c r="P21" i="9"/>
  <c r="G22" i="9"/>
  <c r="K22" i="9"/>
  <c r="P22" i="9"/>
  <c r="G53" i="9"/>
  <c r="K53" i="9"/>
  <c r="P53" i="9"/>
  <c r="G54" i="9"/>
  <c r="K54" i="9"/>
  <c r="P54" i="9"/>
  <c r="G55" i="9"/>
  <c r="K55" i="9"/>
  <c r="P55" i="9"/>
  <c r="G56" i="9"/>
  <c r="K56" i="9"/>
  <c r="P56" i="9"/>
  <c r="G57" i="9"/>
  <c r="K57" i="9"/>
  <c r="P57" i="9"/>
  <c r="G58" i="9"/>
  <c r="K58" i="9"/>
  <c r="P58" i="9"/>
  <c r="G59" i="9"/>
  <c r="K59" i="9"/>
  <c r="P59" i="9"/>
  <c r="G60" i="9"/>
  <c r="K60" i="9"/>
  <c r="P60" i="9"/>
  <c r="G61" i="9"/>
  <c r="K61" i="9"/>
  <c r="P61" i="9"/>
  <c r="G62" i="9"/>
  <c r="K62" i="9"/>
  <c r="P62" i="9"/>
  <c r="G63" i="9"/>
  <c r="K63" i="9"/>
  <c r="P63" i="9"/>
  <c r="G64" i="9"/>
  <c r="K64" i="9"/>
  <c r="P64" i="9"/>
  <c r="G65" i="9"/>
  <c r="K65" i="9"/>
  <c r="P65" i="9"/>
  <c r="G66" i="9"/>
  <c r="K66" i="9"/>
  <c r="P66" i="9"/>
  <c r="G67" i="9"/>
  <c r="K67" i="9"/>
  <c r="P67" i="9"/>
  <c r="G68" i="9"/>
  <c r="K68" i="9"/>
  <c r="P68" i="9"/>
  <c r="G69" i="9"/>
  <c r="K69" i="9"/>
  <c r="P69" i="9"/>
  <c r="G70" i="9"/>
  <c r="K70" i="9"/>
  <c r="P70" i="9"/>
  <c r="G71" i="9"/>
  <c r="K71" i="9"/>
  <c r="P71" i="9"/>
  <c r="G72" i="9"/>
  <c r="K72" i="9"/>
  <c r="P72" i="9"/>
  <c r="F13" i="8"/>
  <c r="F56" i="8" s="1"/>
  <c r="B4" i="8"/>
  <c r="B5" i="8"/>
  <c r="B6" i="8"/>
  <c r="B3" i="8"/>
  <c r="K77" i="9"/>
  <c r="Q7" i="9"/>
  <c r="Q6" i="9"/>
  <c r="Q5" i="9"/>
  <c r="Q4" i="9"/>
  <c r="B6" i="9"/>
  <c r="B7" i="9"/>
  <c r="B5" i="9"/>
  <c r="K74"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5" i="9"/>
  <c r="P106" i="9"/>
  <c r="P73" i="9"/>
  <c r="G74" i="9"/>
  <c r="G76" i="9"/>
  <c r="G77" i="9"/>
  <c r="G78" i="9"/>
  <c r="G79" i="9"/>
  <c r="G80" i="9"/>
  <c r="G81" i="9"/>
  <c r="G82" i="9"/>
  <c r="G83" i="9"/>
  <c r="G84" i="9"/>
  <c r="G85" i="9"/>
  <c r="G86" i="9"/>
  <c r="G87" i="9"/>
  <c r="G88" i="9"/>
  <c r="G89" i="9"/>
  <c r="G90" i="9"/>
  <c r="G91" i="9"/>
  <c r="G92" i="9"/>
  <c r="G93" i="9"/>
  <c r="G94" i="9"/>
  <c r="G95" i="9"/>
  <c r="G96" i="9"/>
  <c r="G97" i="9"/>
  <c r="G98" i="9"/>
  <c r="G99" i="9"/>
  <c r="G100" i="9"/>
  <c r="G101" i="9"/>
  <c r="G105" i="9"/>
  <c r="G106" i="9"/>
  <c r="G73" i="9"/>
  <c r="K75" i="9"/>
  <c r="K76" i="9"/>
  <c r="K78" i="9"/>
  <c r="K79" i="9"/>
  <c r="K80" i="9"/>
  <c r="K81" i="9"/>
  <c r="K82" i="9"/>
  <c r="K83" i="9"/>
  <c r="K84" i="9"/>
  <c r="K85" i="9"/>
  <c r="K86" i="9"/>
  <c r="K87" i="9"/>
  <c r="K88" i="9"/>
  <c r="K89" i="9"/>
  <c r="K90" i="9"/>
  <c r="K91" i="9"/>
  <c r="K92" i="9"/>
  <c r="Q92" i="9" s="1"/>
  <c r="K93" i="9"/>
  <c r="Q93" i="9" s="1"/>
  <c r="K94" i="9"/>
  <c r="K95" i="9"/>
  <c r="K96" i="9"/>
  <c r="K97" i="9"/>
  <c r="K98" i="9"/>
  <c r="K99" i="9"/>
  <c r="K100" i="9"/>
  <c r="K101" i="9"/>
  <c r="K105" i="9"/>
  <c r="K106" i="9"/>
  <c r="K73" i="9"/>
  <c r="R133" i="9"/>
  <c r="R131" i="9"/>
  <c r="I132" i="9"/>
  <c r="G132" i="9"/>
  <c r="P114" i="9"/>
  <c r="Q122" i="9" s="1"/>
  <c r="K122" i="9"/>
  <c r="R110" i="9"/>
  <c r="C56" i="8"/>
  <c r="D56" i="8"/>
  <c r="E56" i="8"/>
  <c r="I5" i="4"/>
  <c r="I4" i="4"/>
  <c r="I3" i="4"/>
  <c r="I2" i="4"/>
  <c r="B2" i="4"/>
  <c r="J17" i="1" l="1"/>
  <c r="Q12" i="9"/>
  <c r="Q98" i="9"/>
  <c r="Q89" i="9"/>
  <c r="Q81" i="9"/>
  <c r="Q72" i="9"/>
  <c r="Q70" i="9"/>
  <c r="Q68" i="9"/>
  <c r="Q66" i="9"/>
  <c r="Q64" i="9"/>
  <c r="Q62" i="9"/>
  <c r="Q60" i="9"/>
  <c r="Q58" i="9"/>
  <c r="Q56" i="9"/>
  <c r="Q54" i="9"/>
  <c r="R54" i="9" s="1"/>
  <c r="Q22" i="9"/>
  <c r="Q20" i="9"/>
  <c r="Q18" i="9"/>
  <c r="Q16" i="9"/>
  <c r="Q14" i="9"/>
  <c r="Q97" i="9"/>
  <c r="Q96" i="9"/>
  <c r="Q80" i="9"/>
  <c r="Q52" i="9"/>
  <c r="Q50" i="9"/>
  <c r="R50" i="9" s="1"/>
  <c r="Q46" i="9"/>
  <c r="Q44" i="9"/>
  <c r="Q42" i="9"/>
  <c r="R42" i="9" s="1"/>
  <c r="Q40" i="9"/>
  <c r="R40" i="9" s="1"/>
  <c r="Q38" i="9"/>
  <c r="Q36" i="9"/>
  <c r="Q34" i="9"/>
  <c r="Q30" i="9"/>
  <c r="R30" i="9" s="1"/>
  <c r="Q28" i="9"/>
  <c r="Q26" i="9"/>
  <c r="Q24" i="9"/>
  <c r="Q104" i="9"/>
  <c r="Q102" i="9"/>
  <c r="Q90" i="9"/>
  <c r="Q73" i="9"/>
  <c r="Q88" i="9"/>
  <c r="Q48" i="9"/>
  <c r="R48" i="9" s="1"/>
  <c r="Q32" i="9"/>
  <c r="Q106" i="9"/>
  <c r="Q95" i="9"/>
  <c r="Q87" i="9"/>
  <c r="Q79" i="9"/>
  <c r="Q86" i="9"/>
  <c r="Q78" i="9"/>
  <c r="Q77" i="9"/>
  <c r="Q69" i="9"/>
  <c r="Q67" i="9"/>
  <c r="Q65" i="9"/>
  <c r="Q63" i="9"/>
  <c r="Q61" i="9"/>
  <c r="Q59" i="9"/>
  <c r="Q57" i="9"/>
  <c r="R57" i="9" s="1"/>
  <c r="Q55" i="9"/>
  <c r="Q53" i="9"/>
  <c r="Q21" i="9"/>
  <c r="Q19" i="9"/>
  <c r="R19" i="9" s="1"/>
  <c r="Q17" i="9"/>
  <c r="Q15" i="9"/>
  <c r="Q13" i="9"/>
  <c r="R13" i="9" s="1"/>
  <c r="Q94" i="9"/>
  <c r="Q101" i="9"/>
  <c r="Q76" i="9"/>
  <c r="Q74" i="9"/>
  <c r="Q75" i="9"/>
  <c r="Q51" i="9"/>
  <c r="Q49" i="9"/>
  <c r="Q47" i="9"/>
  <c r="Q45" i="9"/>
  <c r="R45" i="9" s="1"/>
  <c r="Q43" i="9"/>
  <c r="Q41" i="9"/>
  <c r="Q39" i="9"/>
  <c r="R39" i="9" s="1"/>
  <c r="Q37" i="9"/>
  <c r="R37" i="9" s="1"/>
  <c r="Q35" i="9"/>
  <c r="Q33" i="9"/>
  <c r="Q31" i="9"/>
  <c r="Q29" i="9"/>
  <c r="Q27" i="9"/>
  <c r="Q25" i="9"/>
  <c r="Q23" i="9"/>
  <c r="Q103" i="9"/>
  <c r="Q105" i="9"/>
  <c r="Q85" i="9"/>
  <c r="Q71" i="9"/>
  <c r="Q100" i="9"/>
  <c r="Q84" i="9"/>
  <c r="Q99" i="9"/>
  <c r="Q91" i="9"/>
  <c r="Q83" i="9"/>
  <c r="Q82" i="9"/>
  <c r="Q11" i="9"/>
  <c r="K108" i="9"/>
  <c r="K136" i="9" s="1"/>
  <c r="G18" i="8" a="1"/>
  <c r="G18" i="8" s="1"/>
  <c r="J18" i="8" s="1"/>
  <c r="I108" i="9"/>
  <c r="G22" i="8" a="1"/>
  <c r="G22" i="8" s="1"/>
  <c r="I22" i="8" s="1"/>
  <c r="L47" i="9" s="1"/>
  <c r="G13" i="8" a="1"/>
  <c r="G13" i="8" s="1"/>
  <c r="J13" i="8" s="1"/>
  <c r="G108" i="9"/>
  <c r="G111" i="9" s="1"/>
  <c r="G136" i="9" s="1"/>
  <c r="G16" i="8" a="1"/>
  <c r="G16" i="8" s="1"/>
  <c r="J16" i="8" s="1"/>
  <c r="G19" i="8" a="1"/>
  <c r="G19" i="8" s="1"/>
  <c r="J19" i="8" s="1"/>
  <c r="G23" i="8" a="1"/>
  <c r="G23" i="8" s="1"/>
  <c r="J23" i="8" s="1"/>
  <c r="G14" i="8" a="1"/>
  <c r="G14" i="8" s="1"/>
  <c r="G17" i="8" a="1"/>
  <c r="G17" i="8" s="1"/>
  <c r="J17" i="8" s="1"/>
  <c r="G21" i="8" a="1"/>
  <c r="G21" i="8" s="1"/>
  <c r="J21" i="8" s="1"/>
  <c r="G20" i="8" a="1"/>
  <c r="G20" i="8" s="1"/>
  <c r="J20" i="8" s="1"/>
  <c r="G15" i="8" a="1"/>
  <c r="G15" i="8" s="1"/>
  <c r="I15" i="8" s="1"/>
  <c r="L38" i="9" s="1"/>
  <c r="R29" i="9"/>
  <c r="R31" i="9"/>
  <c r="R103" i="9"/>
  <c r="R104" i="9"/>
  <c r="R58" i="9"/>
  <c r="R12" i="9"/>
  <c r="R35" i="9"/>
  <c r="R69" i="9"/>
  <c r="R27" i="9"/>
  <c r="R33" i="9"/>
  <c r="R102" i="9"/>
  <c r="R25" i="9"/>
  <c r="R28" i="9"/>
  <c r="R51" i="9"/>
  <c r="R34" i="9"/>
  <c r="R60" i="9"/>
  <c r="R22" i="9"/>
  <c r="R49" i="9"/>
  <c r="R46" i="9"/>
  <c r="R43" i="9"/>
  <c r="R23" i="9"/>
  <c r="R52" i="9"/>
  <c r="R38" i="9"/>
  <c r="R32" i="9"/>
  <c r="R26" i="9"/>
  <c r="R41" i="9"/>
  <c r="R64" i="9"/>
  <c r="R61" i="9"/>
  <c r="R47" i="9"/>
  <c r="R44" i="9"/>
  <c r="R36" i="9"/>
  <c r="R24" i="9"/>
  <c r="R68" i="9"/>
  <c r="R17" i="9"/>
  <c r="R70" i="9"/>
  <c r="R16" i="9"/>
  <c r="R59" i="9"/>
  <c r="R56" i="9"/>
  <c r="R65" i="9"/>
  <c r="R20" i="9"/>
  <c r="R14" i="9"/>
  <c r="R11" i="9"/>
  <c r="R67" i="9"/>
  <c r="R55" i="9"/>
  <c r="R53" i="9"/>
  <c r="R72" i="9"/>
  <c r="R63" i="9"/>
  <c r="R62" i="9"/>
  <c r="R21" i="9"/>
  <c r="R71" i="9"/>
  <c r="R18" i="9"/>
  <c r="R66" i="9"/>
  <c r="R15" i="9"/>
  <c r="R100" i="9"/>
  <c r="R92" i="9"/>
  <c r="R84" i="9"/>
  <c r="R76" i="9"/>
  <c r="R80" i="9"/>
  <c r="R88" i="9"/>
  <c r="R96" i="9"/>
  <c r="R101" i="9"/>
  <c r="R93" i="9"/>
  <c r="R85" i="9"/>
  <c r="R77" i="9"/>
  <c r="R81" i="9"/>
  <c r="R89" i="9"/>
  <c r="R97" i="9"/>
  <c r="R73" i="9"/>
  <c r="R82" i="9"/>
  <c r="R90" i="9"/>
  <c r="R98" i="9"/>
  <c r="R75" i="9"/>
  <c r="R83" i="9"/>
  <c r="R91" i="9"/>
  <c r="R99" i="9"/>
  <c r="R74" i="9"/>
  <c r="R105" i="9"/>
  <c r="R94" i="9"/>
  <c r="R86" i="9"/>
  <c r="R78" i="9"/>
  <c r="R132" i="9"/>
  <c r="R87" i="9"/>
  <c r="R127" i="9"/>
  <c r="R114" i="9"/>
  <c r="J16" i="1" l="1"/>
  <c r="I23" i="8"/>
  <c r="L48" i="9" s="1"/>
  <c r="I21" i="8"/>
  <c r="L46" i="9" s="1"/>
  <c r="I17" i="8"/>
  <c r="L40" i="9" s="1"/>
  <c r="I18" i="8"/>
  <c r="L41" i="9" s="1"/>
  <c r="I19" i="8"/>
  <c r="L42" i="9" s="1"/>
  <c r="I16" i="8"/>
  <c r="L39" i="9" s="1"/>
  <c r="I20" i="8"/>
  <c r="L43" i="9" s="1"/>
  <c r="I14" i="8"/>
  <c r="M38" i="9"/>
  <c r="M48" i="9"/>
  <c r="M41" i="9"/>
  <c r="M40" i="9"/>
  <c r="M46" i="9"/>
  <c r="M42" i="9"/>
  <c r="M39" i="9"/>
  <c r="M43" i="9"/>
  <c r="M36" i="9"/>
  <c r="I13" i="8"/>
  <c r="L36" i="9" s="1"/>
  <c r="H20" i="8"/>
  <c r="H19" i="8"/>
  <c r="H16" i="8"/>
  <c r="H17" i="8"/>
  <c r="H21" i="8"/>
  <c r="H13" i="8"/>
  <c r="H23" i="8"/>
  <c r="H18" i="8"/>
  <c r="H14" i="8"/>
  <c r="G56" i="8"/>
  <c r="R95" i="9"/>
  <c r="Q108" i="9"/>
  <c r="Q136" i="9" s="1"/>
  <c r="J20" i="1" s="1"/>
  <c r="R106" i="9"/>
  <c r="R79" i="9"/>
  <c r="R108" i="9" l="1"/>
  <c r="J14" i="8"/>
  <c r="M37" i="9" s="1"/>
  <c r="M108" i="9" s="1"/>
  <c r="M136" i="9" s="1"/>
  <c r="L37" i="9"/>
  <c r="O47" i="9"/>
  <c r="O42" i="9"/>
  <c r="O36" i="9"/>
  <c r="O46" i="9"/>
  <c r="O43" i="9"/>
  <c r="O41" i="9"/>
  <c r="O40" i="9"/>
  <c r="O48" i="9"/>
  <c r="O38" i="9"/>
  <c r="O39" i="9"/>
  <c r="J18" i="1"/>
  <c r="I56" i="8"/>
  <c r="H56" i="8"/>
  <c r="J56" i="8" l="1"/>
  <c r="O37" i="9"/>
  <c r="L108" i="9"/>
  <c r="L136" i="9" s="1"/>
  <c r="O108" i="9" l="1"/>
  <c r="O136" i="9" l="1"/>
  <c r="J21" i="1" l="1"/>
  <c r="J22" i="1" s="1"/>
  <c r="Q138" i="9"/>
  <c r="R136" i="9" s="1"/>
  <c r="J23" i="1" l="1"/>
  <c r="J24" i="1" s="1"/>
  <c r="J2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<sst xmlns="http://schemas.openxmlformats.org/spreadsheetml/2006/main" count="234" uniqueCount="187">
  <si>
    <t>Project:</t>
  </si>
  <si>
    <t>CIP #</t>
  </si>
  <si>
    <t>Bid #</t>
  </si>
  <si>
    <t>Contractor:</t>
  </si>
  <si>
    <t>Appl #</t>
  </si>
  <si>
    <t>Appl Date</t>
  </si>
  <si>
    <t>For Per From</t>
  </si>
  <si>
    <t>For Per To</t>
  </si>
  <si>
    <t>Change Order Summary</t>
  </si>
  <si>
    <t>CO #</t>
  </si>
  <si>
    <t>Additive</t>
  </si>
  <si>
    <t>Deductive</t>
  </si>
  <si>
    <t>Totals</t>
  </si>
  <si>
    <t>Contract Status</t>
  </si>
  <si>
    <t>Original Contract Sum</t>
  </si>
  <si>
    <t>Contract Sum to Date</t>
  </si>
  <si>
    <t>Value of Work In Place</t>
  </si>
  <si>
    <t>Value of Stored Materials</t>
  </si>
  <si>
    <t>Total Earned</t>
  </si>
  <si>
    <t>Total Earned Less Retainage</t>
  </si>
  <si>
    <t xml:space="preserve">Less  </t>
  </si>
  <si>
    <t>Current Payment Due</t>
  </si>
  <si>
    <t>Section I.</t>
  </si>
  <si>
    <t>Section II.</t>
  </si>
  <si>
    <t>Certification by Contractor</t>
  </si>
  <si>
    <t>The undersigned Contractor certifies:</t>
  </si>
  <si>
    <t>All amounts and items shown on this application are correct.</t>
  </si>
  <si>
    <t>1)</t>
  </si>
  <si>
    <t>2)</t>
  </si>
  <si>
    <t>Any work performed or materials supplied have been done in accordance with the contract documents.</t>
  </si>
  <si>
    <t>3)</t>
  </si>
  <si>
    <t>That the contractor has clear title to any materials or equipment for which the contractor is requesting payment as stored materials.</t>
  </si>
  <si>
    <t>4)</t>
  </si>
  <si>
    <t>5)</t>
  </si>
  <si>
    <t>By:</t>
  </si>
  <si>
    <t>Title</t>
  </si>
  <si>
    <t>Date:</t>
  </si>
  <si>
    <t>Notary Public:</t>
  </si>
  <si>
    <t>(SEAL)</t>
  </si>
  <si>
    <t>My Commission Expires:</t>
  </si>
  <si>
    <t>(Section III)    CERTIFICATION BY HILLSBOROUGH COUNTY AND REPRESENTATIVES</t>
  </si>
  <si>
    <t>Hillsborough County PROJECT MANAGER:</t>
  </si>
  <si>
    <t>Date</t>
  </si>
  <si>
    <t>Professional Consultant:</t>
  </si>
  <si>
    <t>By</t>
  </si>
  <si>
    <t>A</t>
  </si>
  <si>
    <t>B</t>
  </si>
  <si>
    <t>C</t>
  </si>
  <si>
    <t>E</t>
  </si>
  <si>
    <t>Item</t>
  </si>
  <si>
    <t xml:space="preserve">    Amount in Dispute</t>
  </si>
  <si>
    <r>
      <t xml:space="preserve">This Page   </t>
    </r>
    <r>
      <rPr>
        <sz val="10"/>
        <color indexed="10"/>
        <rFont val="Arial"/>
        <family val="2"/>
      </rPr>
      <t xml:space="preserve"> IS  NOT  </t>
    </r>
    <r>
      <rPr>
        <sz val="10"/>
        <rFont val="Arial"/>
        <family val="2"/>
      </rPr>
      <t xml:space="preserve"> Applicable</t>
    </r>
  </si>
  <si>
    <t xml:space="preserve">                      Contractor Signature</t>
  </si>
  <si>
    <t xml:space="preserve">                     * (Prior applications;  see section II, item 4)</t>
  </si>
  <si>
    <t xml:space="preserve">                     * (Current applications;  see section II, item 5)</t>
  </si>
  <si>
    <t>Bid Item</t>
  </si>
  <si>
    <t>Number</t>
  </si>
  <si>
    <t xml:space="preserve">75% of Bid </t>
  </si>
  <si>
    <t>(1) Copies of actual invoices for each supplier must be attached</t>
  </si>
  <si>
    <t>TOTALS</t>
  </si>
  <si>
    <t xml:space="preserve"> </t>
  </si>
  <si>
    <t xml:space="preserve">            On-Site Stored Materials Value</t>
  </si>
  <si>
    <t>D = (A+B-C)</t>
  </si>
  <si>
    <r>
      <t xml:space="preserve">Name of Supplier </t>
    </r>
    <r>
      <rPr>
        <sz val="10"/>
        <color indexed="48"/>
        <rFont val="Arial"/>
        <family val="2"/>
      </rPr>
      <t>(1)</t>
    </r>
  </si>
  <si>
    <t>Suppliers Invoice Number,</t>
  </si>
  <si>
    <t>as of Last</t>
  </si>
  <si>
    <t>Received This</t>
  </si>
  <si>
    <t>Description of Item</t>
  </si>
  <si>
    <r>
      <t xml:space="preserve">Payment </t>
    </r>
    <r>
      <rPr>
        <sz val="10"/>
        <color indexed="48"/>
        <rFont val="Arial"/>
        <family val="2"/>
      </rPr>
      <t>(2)</t>
    </r>
  </si>
  <si>
    <r>
      <t xml:space="preserve">Period </t>
    </r>
    <r>
      <rPr>
        <sz val="10"/>
        <color indexed="48"/>
        <rFont val="Arial"/>
        <family val="2"/>
      </rPr>
      <t>(3)</t>
    </r>
  </si>
  <si>
    <t>(2) Column D from Last Payment.</t>
  </si>
  <si>
    <t xml:space="preserve">PAY APPLICATION NO.: </t>
  </si>
  <si>
    <t xml:space="preserve">PAY APPLICATION DATE: </t>
  </si>
  <si>
    <t xml:space="preserve">PERIOD FROM: </t>
  </si>
  <si>
    <t xml:space="preserve">PERIOD TO: </t>
  </si>
  <si>
    <t xml:space="preserve">PROJECT: </t>
  </si>
  <si>
    <t>SCHEDULE OF VALUES SUMMARY</t>
  </si>
  <si>
    <t>CONTRACTOR:</t>
  </si>
  <si>
    <t>Bid Quantity</t>
  </si>
  <si>
    <t>Unit Price</t>
  </si>
  <si>
    <t>Bid Amount</t>
  </si>
  <si>
    <t>Previous (Quantity)</t>
  </si>
  <si>
    <t>Previous Amount ($)</t>
  </si>
  <si>
    <t>This Period (Quantity)</t>
  </si>
  <si>
    <t>Total Amount This Period ($)</t>
  </si>
  <si>
    <t>Total To Date (Quantity)</t>
  </si>
  <si>
    <t>TOTAL</t>
  </si>
  <si>
    <t>ARTICLE 21 ALLOWANCE</t>
  </si>
  <si>
    <t>LS</t>
  </si>
  <si>
    <t>TOTAL AARS</t>
  </si>
  <si>
    <t>REMAINING ARTICLE 21 ALLOWANCE ($)</t>
  </si>
  <si>
    <t>CHANGE ORDERS</t>
  </si>
  <si>
    <t>TOTAL CHANGE ORDERS</t>
  </si>
  <si>
    <t>TOTAL BASE CONTRACT PLUS CHANGE ORDERS</t>
  </si>
  <si>
    <t>CIP NUMBER</t>
  </si>
  <si>
    <t>Unit of Measure</t>
  </si>
  <si>
    <t>Value</t>
  </si>
  <si>
    <t>Total Value</t>
  </si>
  <si>
    <t>of Stored</t>
  </si>
  <si>
    <t>Material</t>
  </si>
  <si>
    <t>Item Description</t>
  </si>
  <si>
    <t>Previously Stored Material</t>
  </si>
  <si>
    <t>Stored Material this Period</t>
  </si>
  <si>
    <t>Total Stored Material</t>
  </si>
  <si>
    <t>Percent Complete</t>
  </si>
  <si>
    <t>Base Contract Total</t>
  </si>
  <si>
    <t>Total Amount Completed (QTY x Unit)</t>
  </si>
  <si>
    <t>Period End Date</t>
  </si>
  <si>
    <t>Period Start Date</t>
  </si>
  <si>
    <t>Project Name:</t>
  </si>
  <si>
    <t>PO #</t>
  </si>
  <si>
    <t>WO #</t>
  </si>
  <si>
    <t>Contract #</t>
  </si>
  <si>
    <t>Vendor</t>
  </si>
  <si>
    <t>Previous Payments</t>
  </si>
  <si>
    <t xml:space="preserve">Retainage at </t>
  </si>
  <si>
    <t>County</t>
  </si>
  <si>
    <t>County Bid Item No.</t>
  </si>
  <si>
    <t>F</t>
  </si>
  <si>
    <t>Total Stored</t>
  </si>
  <si>
    <t>Date Approved</t>
  </si>
  <si>
    <t>Claimed</t>
  </si>
  <si>
    <t>This Period</t>
  </si>
  <si>
    <t>Previously</t>
  </si>
  <si>
    <t xml:space="preserve">Claimed </t>
  </si>
  <si>
    <t>Material Installed This Period</t>
  </si>
  <si>
    <t>G</t>
  </si>
  <si>
    <t>H</t>
  </si>
  <si>
    <t>Installed This</t>
  </si>
  <si>
    <t>Total Earned To Date (Qty + Material)</t>
  </si>
  <si>
    <t>Pay Application Tab</t>
  </si>
  <si>
    <t>Schedule of Values Tab</t>
  </si>
  <si>
    <t>Fill out the information for the boxes in red</t>
  </si>
  <si>
    <t>Stored material will auto update from the Stored Material Sheet</t>
  </si>
  <si>
    <t>Stored Materials</t>
  </si>
  <si>
    <t>For subsequent applications, copy column D and text past into column A</t>
  </si>
  <si>
    <t xml:space="preserve">Insert Additional Lines as needed, copy formulas from the upper rows down. </t>
  </si>
  <si>
    <t>Previous Payments will need to manually entered from last pay applicaton. All other values will auto calculate.</t>
  </si>
  <si>
    <t>THE FOLLOWING SUBCONTRATORS PERFROMED WORK DURING THE PREVIOUS PAY APPLICATION  PERIOD</t>
  </si>
  <si>
    <r>
      <t xml:space="preserve">Period </t>
    </r>
    <r>
      <rPr>
        <sz val="10"/>
        <color indexed="48"/>
        <rFont val="Arial"/>
        <family val="2"/>
      </rPr>
      <t>(4)</t>
    </r>
  </si>
  <si>
    <t>(5) Total value of stored material</t>
  </si>
  <si>
    <t>(3) Total value of stored material being claimed this period</t>
  </si>
  <si>
    <t>(4) Total value of stored material installed this period</t>
  </si>
  <si>
    <t>(6) Maximum amount payable for on-site storage (Auto Calculated)</t>
  </si>
  <si>
    <r>
      <t xml:space="preserve">Material </t>
    </r>
    <r>
      <rPr>
        <sz val="10"/>
        <color indexed="48"/>
        <rFont val="Arial"/>
        <family val="2"/>
      </rPr>
      <t>(5)</t>
    </r>
  </si>
  <si>
    <r>
      <t xml:space="preserve">Value </t>
    </r>
    <r>
      <rPr>
        <sz val="10"/>
        <color indexed="48"/>
        <rFont val="Arial"/>
        <family val="2"/>
      </rPr>
      <t>(6)</t>
    </r>
  </si>
  <si>
    <t>Columsn F, G, and H auto calculate</t>
  </si>
  <si>
    <t>For subsequent pay applications, copy boxes in blue and text paste into the green columns</t>
  </si>
  <si>
    <r>
      <t xml:space="preserve">Input county bid item number, description of materia and the total of all material from all vendors in the </t>
    </r>
    <r>
      <rPr>
        <b/>
        <sz val="10"/>
        <rFont val="Arial"/>
        <family val="2"/>
      </rPr>
      <t>Value Received This Period</t>
    </r>
    <r>
      <rPr>
        <sz val="10"/>
        <rFont val="Arial"/>
        <family val="2"/>
      </rPr>
      <t xml:space="preserve"> (column C)</t>
    </r>
  </si>
  <si>
    <t>FDOT Item Number</t>
  </si>
  <si>
    <t>Totals:</t>
  </si>
  <si>
    <t>Remit Address</t>
  </si>
  <si>
    <t>Supplier #</t>
  </si>
  <si>
    <t>Tax ID #</t>
  </si>
  <si>
    <t>Total Amount Completed</t>
  </si>
  <si>
    <t>Page 1 of</t>
  </si>
  <si>
    <t>ATTACHMENT 1</t>
  </si>
  <si>
    <t>Name of Entity</t>
  </si>
  <si>
    <t>Relationship</t>
  </si>
  <si>
    <t>Application for Payment No. or Corresponding line item reference to Schedule of Values</t>
  </si>
  <si>
    <t>Explanation</t>
  </si>
  <si>
    <t>ATTACHMENT 2</t>
  </si>
  <si>
    <t>BOCC Doc #</t>
  </si>
  <si>
    <t xml:space="preserve">Hillsborough County Application for Payment         </t>
  </si>
  <si>
    <t>All amounts paid by the County to the Contractor in previous progress payments have been applied by the Contractor and the Subcontractors to promptly pay, in proportionate amounts, all subcontractors, suppliers, and others who have contributed with or materials listed in the Schedule of Values of the previous Payment Applications, except as indicated on Attachment 1, which is incorporated herein, consisting of ____page(s).</t>
  </si>
  <si>
    <t xml:space="preserve">Sworn to (or affirmed) and subscribed before me by means of [_ ] physical presence or [_ ] online notarization,  this ____ day of ______________, 20____, by _____________________________
Personally Known OR Produced Identification  </t>
  </si>
  <si>
    <t>Based on on-site observations and the data comprising this Application for Payment, the undersigned certifies that the Work has progressed to the point indicated herein and to the best of my knowledge, information and belief is in accordance with the Contract Documents and that the CONTRACTOR is entitled to payment of the amount certified herein.</t>
  </si>
  <si>
    <t>FISCAL USE ONLY</t>
  </si>
  <si>
    <t>Payment #</t>
  </si>
  <si>
    <t>Receipt #</t>
  </si>
  <si>
    <t>PO Line</t>
  </si>
  <si>
    <t>Pay Amount</t>
  </si>
  <si>
    <t>Retainage Amt</t>
  </si>
  <si>
    <t>Receipt Amt</t>
  </si>
  <si>
    <t>Total Amt</t>
  </si>
  <si>
    <t>Department</t>
  </si>
  <si>
    <t>Completion Percent:</t>
  </si>
  <si>
    <t>Net Change By Change Orders
(Column 3 minus Column 4)</t>
  </si>
  <si>
    <t>Pursuant to Section 117.05(13)(a), Florida Statutes, the following 
notarial certificate is sufficient for an oath or affirmation: 
STATE OF FLORIDA COUNTY OF HILLSBOROUGH</t>
  </si>
  <si>
    <t>Date Received:</t>
  </si>
  <si>
    <t>The Contractor will apply any sums paid by the County from this Application for Payment to subcontractors, material, supplies and others 
who have contributed work or materials included in the line items referenced in the attached Schedule of Values (less retainage is applicable) except as indicated on Attachment 2, which is incorporated herein, consisting of _____ pages.</t>
  </si>
  <si>
    <t xml:space="preserve">Fill Out the Information in The Following Boxes. </t>
  </si>
  <si>
    <r>
      <t xml:space="preserve">ALL STORED MATERIAL SHOULD BE TOTALED UP PER BID ITEM (example: if there are 3 invoices for item 10, all three invoices should be totaled and that amount input into </t>
    </r>
    <r>
      <rPr>
        <b/>
        <sz val="10"/>
        <rFont val="Arial"/>
        <family val="2"/>
      </rPr>
      <t>Value Received This Period</t>
    </r>
    <r>
      <rPr>
        <sz val="10"/>
        <rFont val="Arial"/>
        <family val="2"/>
      </rPr>
      <t>)</t>
    </r>
  </si>
  <si>
    <r>
      <t>The total value of the material installed this period should, per item number, should be totaled and input int</t>
    </r>
    <r>
      <rPr>
        <b/>
        <sz val="10"/>
        <rFont val="Arial"/>
        <family val="2"/>
      </rPr>
      <t xml:space="preserve"> Value Installed This Period</t>
    </r>
  </si>
  <si>
    <t>The remaining columns will automaticaly calculate and pull the correspondeing values to the schedule of values.</t>
  </si>
  <si>
    <t>Column 1 should include the supplier, and invoice number for each should all be input on one line. (Example: 3 invoice for Item 10 should be input as Supplier A - INV ###, Suplier B - INV ###, . . . )</t>
  </si>
  <si>
    <t>Form No. SA CPAAP-4.22.2024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</si>
</sst>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00;###0.000"/>
    <numFmt numFmtId="165" formatCode="###0.00;###0.00"/>
    <numFmt numFmtId="166" formatCode="&quot;$&quot;#,##0.00"/>
    <numFmt numFmtId="167" formatCode="#,##0.00;#,##0.00"/>
    <numFmt numFmtId="168" formatCode="[$$-409]#,##0.00"/>
    <numFmt numFmtId="169" formatCode="[$-409]mmmm\ d\,\ yyyy;@"/>
    <numFmt numFmtId="170" formatCode="###0;###0"/>
    <numFmt numFmtId="171" formatCode="#.0&quot;%&quot;"/>
  </numFmts>
  <fonts count="25" x14ac:knownFonts="1">
    <font>
      <sz val="10"/>
      <name val="Arial"/>
    </font>
    <font>
      <sz val="10"/>
      <name val="Arial"/>
      <family val="2"/>
    </font>
    <font>
      <sz val="8"/>
      <name val="Arial"/>
      <family val="2"/>
    </font>
    <font>
      <sz val="8"/>
      <color indexed="12"/>
      <name val="Arial"/>
      <family val="2"/>
    </font>
    <font>
      <sz val="10"/>
      <color indexed="10"/>
      <name val="Arial"/>
      <family val="2"/>
    </font>
    <font>
      <sz val="11"/>
      <color indexed="10"/>
      <name val="Arial"/>
      <family val="2"/>
    </font>
    <font>
      <sz val="10"/>
      <color indexed="12"/>
      <name val="Arial"/>
      <family val="2"/>
    </font>
    <font>
      <b/>
      <sz val="8"/>
      <name val="Arial"/>
      <family val="2"/>
    </font>
    <font>
      <sz val="8"/>
      <name val="Arial"/>
      <family val="2"/>
    </font>
    <font>
      <sz val="10"/>
      <color indexed="48"/>
      <name val="Arial"/>
      <family val="2"/>
    </font>
    <font>
      <sz val="10"/>
      <color indexed="8"/>
      <name val="Arial"/>
      <family val="2"/>
    </font>
    <font>
      <sz val="12"/>
      <name val="Calibri"/>
      <family val="2"/>
      <scheme val="minor"/>
    </font>
    <font>
      <b/>
      <sz val="12"/>
      <name val="Calibri"/>
      <family val="2"/>
      <scheme val="minor"/>
    </font>
    <font>
      <sz val="12"/>
      <color rgb="FF000000"/>
      <name val="Calibri"/>
      <family val="2"/>
      <scheme val="minor"/>
    </font>
    <font>
      <sz val="12"/>
      <color theme="1"/>
      <name val="Calibri"/>
      <family val="2"/>
      <scheme val="minor"/>
    </font>
    <font>
      <sz val="10"/>
      <name val="Calibri"/>
      <family val="2"/>
      <scheme val="minor"/>
    </font>
    <font>
      <sz val="10"/>
      <name val="Arial"/>
      <family val="2"/>
    </font>
    <font>
      <sz val="8"/>
      <color rgb="FF005A9E"/>
      <name val="Arial"/>
      <family val="2"/>
    </font>
    <font>
      <sz val="8"/>
      <color rgb="FF0B049A"/>
      <name val="Arial"/>
      <family val="2"/>
    </font>
    <font>
      <b/>
      <sz val="10"/>
      <name val="Arial"/>
      <family val="2"/>
    </font>
    <font>
      <b/>
      <sz val="11"/>
      <name val="Arial"/>
      <family val="2"/>
    </font>
    <font>
      <sz val="14"/>
      <color rgb="FF000000"/>
      <name val="Times New Roman"/>
      <family val="1"/>
    </font>
    <font>
      <sz val="8"/>
      <color rgb="FF000000"/>
      <name val="Arial"/>
      <family val="2"/>
    </font>
    <font>
      <b/>
      <sz val="12"/>
      <color rgb="FF0070C0"/>
      <name val="Calibri"/>
      <family val="2"/>
      <scheme val="minor"/>
    </font>
    <font>
      <sz val="12"/>
      <color rgb="FF005A9E"/>
      <name val="Calibri"/>
      <family val="2"/>
      <scheme val="minor"/>
    </font>
  </fonts>
  <fills count="4">
    <fill>
      <patternFill patternType="none"/>
    </fill>
    <fill>
      <patternFill patternType="gray125"/>
    </fill>
    <fill>
      <patternFill patternType="gray125">
        <fgColor indexed="9"/>
      </patternFill>
    </fill>
    <fill>
      <patternFill patternType="solid">
        <fgColor rgb="FFFFFFFF"/>
      </patternFill>
    </fill>
  </fills>
  <borders count="7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8"/>
      </left>
      <right style="thin">
        <color indexed="64"/>
      </right>
      <top style="thin">
        <color indexed="8"/>
      </top>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top/>
      <bottom style="thin">
        <color indexed="64"/>
      </bottom>
      <diagonal/>
    </border>
    <border>
      <left/>
      <right/>
      <top style="thin">
        <color auto="1"/>
      </top>
      <bottom style="thin">
        <color auto="1"/>
      </bottom>
      <diagonal/>
    </border>
    <border>
      <left style="thin">
        <color indexed="64"/>
      </left>
      <right/>
      <top style="medium">
        <color indexed="64"/>
      </top>
      <bottom style="thin">
        <color indexed="64"/>
      </bottom>
      <diagonal/>
    </border>
    <border>
      <left/>
      <right style="thin">
        <color indexed="8"/>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diagonal/>
    </border>
    <border>
      <left style="thin">
        <color indexed="8"/>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top style="thin">
        <color indexed="64"/>
      </top>
      <bottom/>
      <diagonal/>
    </border>
    <border>
      <left style="thin">
        <color indexed="8"/>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indexed="8"/>
      </left>
      <right/>
      <top style="double">
        <color indexed="64"/>
      </top>
      <bottom style="thin">
        <color indexed="64"/>
      </bottom>
      <diagonal/>
    </border>
    <border>
      <left style="thin">
        <color indexed="8"/>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thin">
        <color indexed="8"/>
      </left>
      <right/>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0" fillId="0" borderId="0"/>
  </cellStyleXfs>
  <cellXfs count="394">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7" xfId="0" applyFont="1" applyBorder="1"/>
    <xf numFmtId="0" fontId="2" fillId="0" borderId="10" xfId="0" applyFont="1" applyBorder="1"/>
    <xf numFmtId="0" fontId="2" fillId="0" borderId="11" xfId="0" applyFont="1" applyBorder="1"/>
    <xf numFmtId="0" fontId="2" fillId="1" borderId="1" xfId="0" applyFont="1" applyFill="1" applyBorder="1"/>
    <xf numFmtId="0" fontId="2" fillId="1" borderId="3" xfId="0" applyFont="1" applyFill="1" applyBorder="1"/>
    <xf numFmtId="0" fontId="2" fillId="1" borderId="2" xfId="0" applyFont="1" applyFill="1" applyBorder="1"/>
    <xf numFmtId="0" fontId="3" fillId="0" borderId="0" xfId="0" applyFont="1"/>
    <xf numFmtId="0" fontId="2" fillId="0" borderId="0" xfId="0" applyFont="1" applyAlignment="1">
      <alignment horizontal="center"/>
    </xf>
    <xf numFmtId="0" fontId="2" fillId="0" borderId="12" xfId="0" applyFont="1" applyBorder="1" applyAlignment="1">
      <alignment horizontal="center"/>
    </xf>
    <xf numFmtId="0" fontId="2" fillId="0" borderId="12" xfId="0" applyFont="1" applyBorder="1"/>
    <xf numFmtId="44" fontId="2" fillId="0" borderId="12" xfId="2" applyFont="1" applyBorder="1"/>
    <xf numFmtId="44" fontId="2" fillId="0" borderId="13" xfId="2" applyFont="1" applyBorder="1"/>
    <xf numFmtId="0" fontId="3" fillId="0" borderId="2" xfId="0" applyFont="1" applyBorder="1" applyAlignment="1">
      <alignment horizontal="center"/>
    </xf>
    <xf numFmtId="44" fontId="2" fillId="0" borderId="14" xfId="2" applyFont="1" applyBorder="1"/>
    <xf numFmtId="44" fontId="2" fillId="0" borderId="0" xfId="2" applyFont="1"/>
    <xf numFmtId="14" fontId="2" fillId="0" borderId="6" xfId="2" applyNumberFormat="1" applyFont="1" applyBorder="1"/>
    <xf numFmtId="0" fontId="2" fillId="1" borderId="4" xfId="0" applyFont="1" applyFill="1" applyBorder="1"/>
    <xf numFmtId="0" fontId="2" fillId="1" borderId="5" xfId="0" applyFont="1" applyFill="1" applyBorder="1"/>
    <xf numFmtId="0" fontId="2" fillId="1" borderId="6" xfId="0" applyFont="1" applyFill="1" applyBorder="1"/>
    <xf numFmtId="0" fontId="6" fillId="0" borderId="0" xfId="0" applyFont="1"/>
    <xf numFmtId="0" fontId="0" fillId="0" borderId="23" xfId="0" applyBorder="1"/>
    <xf numFmtId="0" fontId="0" fillId="0" borderId="24" xfId="0" applyBorder="1"/>
    <xf numFmtId="0" fontId="0" fillId="0" borderId="23" xfId="0" applyBorder="1" applyAlignment="1">
      <alignment horizontal="center"/>
    </xf>
    <xf numFmtId="0" fontId="2" fillId="1" borderId="8" xfId="0" applyFont="1" applyFill="1" applyBorder="1"/>
    <xf numFmtId="0" fontId="7" fillId="2" borderId="30" xfId="0" applyFont="1" applyFill="1" applyBorder="1" applyAlignment="1">
      <alignment horizontal="center"/>
    </xf>
    <xf numFmtId="0" fontId="2" fillId="2" borderId="32" xfId="0" applyFont="1" applyFill="1" applyBorder="1"/>
    <xf numFmtId="0" fontId="2" fillId="2" borderId="33" xfId="0" applyFont="1" applyFill="1" applyBorder="1"/>
    <xf numFmtId="0" fontId="7" fillId="2" borderId="24" xfId="0" applyFont="1" applyFill="1" applyBorder="1" applyAlignment="1">
      <alignment horizontal="center"/>
    </xf>
    <xf numFmtId="0" fontId="2" fillId="2" borderId="22" xfId="0" applyFont="1" applyFill="1" applyBorder="1" applyAlignment="1">
      <alignment horizontal="center"/>
    </xf>
    <xf numFmtId="0" fontId="0" fillId="0" borderId="15" xfId="0" applyBorder="1" applyAlignment="1">
      <alignment horizontal="center"/>
    </xf>
    <xf numFmtId="0" fontId="0" fillId="0" borderId="34"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4" xfId="0" applyBorder="1" applyAlignment="1">
      <alignment horizontal="center"/>
    </xf>
    <xf numFmtId="44" fontId="1" fillId="0" borderId="26" xfId="2" applyBorder="1"/>
    <xf numFmtId="44" fontId="1" fillId="0" borderId="12" xfId="2" applyBorder="1"/>
    <xf numFmtId="0" fontId="11" fillId="0" borderId="0" xfId="0" applyFont="1" applyAlignment="1">
      <alignment horizontal="center"/>
    </xf>
    <xf numFmtId="0" fontId="11" fillId="0" borderId="0" xfId="0" applyFont="1" applyAlignment="1">
      <alignment wrapText="1"/>
    </xf>
    <xf numFmtId="0" fontId="11" fillId="0" borderId="0" xfId="0" applyFont="1" applyAlignment="1">
      <alignment horizontal="center" vertical="center"/>
    </xf>
    <xf numFmtId="0" fontId="11"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center"/>
    </xf>
    <xf numFmtId="10" fontId="12" fillId="0" borderId="0" xfId="0" applyNumberFormat="1" applyFont="1"/>
    <xf numFmtId="0" fontId="12" fillId="0" borderId="0" xfId="0" applyFont="1" applyAlignment="1">
      <alignment horizontal="center" vertical="center"/>
    </xf>
    <xf numFmtId="0" fontId="12" fillId="0" borderId="0" xfId="0" applyFont="1" applyAlignment="1">
      <alignment horizontal="right"/>
    </xf>
    <xf numFmtId="0" fontId="12" fillId="0" borderId="0" xfId="0" applyFont="1" applyAlignment="1">
      <alignment wrapText="1"/>
    </xf>
    <xf numFmtId="14" fontId="12" fillId="0" borderId="0" xfId="0" applyNumberFormat="1" applyFont="1"/>
    <xf numFmtId="14" fontId="12" fillId="0" borderId="0" xfId="0" applyNumberFormat="1" applyFont="1" applyAlignment="1">
      <alignment horizontal="center"/>
    </xf>
    <xf numFmtId="2" fontId="11" fillId="0" borderId="36" xfId="0" applyNumberFormat="1" applyFont="1" applyBorder="1" applyAlignment="1">
      <alignment horizontal="center"/>
    </xf>
    <xf numFmtId="44" fontId="11" fillId="0" borderId="36" xfId="2" applyFont="1" applyFill="1" applyBorder="1" applyAlignment="1">
      <alignment horizontal="right"/>
    </xf>
    <xf numFmtId="44" fontId="11" fillId="0" borderId="36" xfId="2" applyFont="1" applyFill="1" applyBorder="1" applyAlignment="1"/>
    <xf numFmtId="10" fontId="11" fillId="0" borderId="37" xfId="0" applyNumberFormat="1" applyFont="1" applyBorder="1"/>
    <xf numFmtId="0" fontId="11" fillId="0" borderId="12" xfId="0" applyFont="1" applyBorder="1" applyAlignment="1" applyProtection="1">
      <alignment horizontal="right"/>
      <protection locked="0"/>
    </xf>
    <xf numFmtId="44" fontId="11" fillId="0" borderId="12" xfId="2" applyFont="1" applyBorder="1" applyAlignment="1">
      <alignment horizontal="right"/>
    </xf>
    <xf numFmtId="2" fontId="11" fillId="0" borderId="12" xfId="0" applyNumberFormat="1" applyFont="1" applyBorder="1" applyAlignment="1">
      <alignment horizontal="center"/>
    </xf>
    <xf numFmtId="44" fontId="11" fillId="0" borderId="12" xfId="2" applyFont="1" applyFill="1" applyBorder="1" applyAlignment="1">
      <alignment horizontal="right"/>
    </xf>
    <xf numFmtId="44" fontId="11" fillId="0" borderId="12" xfId="2" applyFont="1" applyFill="1" applyBorder="1" applyAlignment="1"/>
    <xf numFmtId="0" fontId="11" fillId="0" borderId="36" xfId="0" applyFont="1" applyBorder="1" applyAlignment="1">
      <alignment horizontal="center"/>
    </xf>
    <xf numFmtId="0" fontId="11" fillId="0" borderId="38" xfId="0" applyFont="1" applyBorder="1" applyAlignment="1">
      <alignment horizontal="center"/>
    </xf>
    <xf numFmtId="44" fontId="11" fillId="0" borderId="38" xfId="2" applyFont="1" applyFill="1" applyBorder="1" applyAlignment="1"/>
    <xf numFmtId="10" fontId="11" fillId="0" borderId="0" xfId="0" applyNumberFormat="1" applyFont="1"/>
    <xf numFmtId="0" fontId="11" fillId="0" borderId="0" xfId="0" applyFont="1" applyAlignment="1">
      <alignment vertical="center"/>
    </xf>
    <xf numFmtId="44" fontId="11" fillId="0" borderId="13" xfId="2" applyFont="1" applyBorder="1" applyAlignment="1">
      <alignment horizontal="right"/>
    </xf>
    <xf numFmtId="0" fontId="2" fillId="1" borderId="43" xfId="0" applyFont="1" applyFill="1" applyBorder="1"/>
    <xf numFmtId="0" fontId="2" fillId="0" borderId="29" xfId="0" applyFont="1" applyBorder="1"/>
    <xf numFmtId="0" fontId="12" fillId="0" borderId="8" xfId="0" applyFont="1" applyBorder="1"/>
    <xf numFmtId="0" fontId="12" fillId="0" borderId="43" xfId="0" applyFont="1" applyBorder="1"/>
    <xf numFmtId="0" fontId="12" fillId="0" borderId="43" xfId="0" applyFont="1" applyBorder="1" applyAlignment="1">
      <alignment vertical="center"/>
    </xf>
    <xf numFmtId="44" fontId="11" fillId="0" borderId="13" xfId="2" applyFont="1" applyFill="1" applyBorder="1" applyAlignment="1">
      <alignment horizontal="right"/>
    </xf>
    <xf numFmtId="44" fontId="1" fillId="0" borderId="44" xfId="2" applyBorder="1"/>
    <xf numFmtId="44" fontId="1" fillId="0" borderId="1" xfId="2" applyBorder="1"/>
    <xf numFmtId="44" fontId="0" fillId="0" borderId="31" xfId="2" applyFont="1" applyBorder="1"/>
    <xf numFmtId="0" fontId="2" fillId="0" borderId="12" xfId="0" applyFont="1" applyBorder="1" applyAlignment="1">
      <alignment horizontal="center" wrapText="1"/>
    </xf>
    <xf numFmtId="44" fontId="0" fillId="0" borderId="44" xfId="2" applyFont="1" applyBorder="1"/>
    <xf numFmtId="44" fontId="0" fillId="0" borderId="1" xfId="2" applyFont="1" applyBorder="1"/>
    <xf numFmtId="44" fontId="0" fillId="0" borderId="25" xfId="2" applyFont="1" applyBorder="1"/>
    <xf numFmtId="44" fontId="0" fillId="0" borderId="27" xfId="2" applyFont="1" applyBorder="1"/>
    <xf numFmtId="14" fontId="17" fillId="0" borderId="0" xfId="0" applyNumberFormat="1" applyFont="1"/>
    <xf numFmtId="0" fontId="16" fillId="0" borderId="0" xfId="0" applyFont="1"/>
    <xf numFmtId="0" fontId="20" fillId="0" borderId="0" xfId="0" applyFont="1"/>
    <xf numFmtId="0" fontId="0" fillId="0" borderId="25" xfId="0" applyBorder="1" applyProtection="1">
      <protection locked="0"/>
    </xf>
    <xf numFmtId="0" fontId="0" fillId="0" borderId="26" xfId="0" applyBorder="1" applyProtection="1">
      <protection locked="0"/>
    </xf>
    <xf numFmtId="44" fontId="1" fillId="0" borderId="26" xfId="2" applyBorder="1" applyProtection="1">
      <protection locked="0"/>
    </xf>
    <xf numFmtId="0" fontId="0" fillId="0" borderId="27" xfId="0" applyBorder="1" applyProtection="1">
      <protection locked="0"/>
    </xf>
    <xf numFmtId="0" fontId="16" fillId="0" borderId="12" xfId="0" quotePrefix="1" applyFont="1" applyBorder="1" applyProtection="1">
      <protection locked="0"/>
    </xf>
    <xf numFmtId="44" fontId="1" fillId="0" borderId="12" xfId="2" applyBorder="1" applyProtection="1">
      <protection locked="0"/>
    </xf>
    <xf numFmtId="0" fontId="0" fillId="0" borderId="12" xfId="0" applyBorder="1" applyProtection="1">
      <protection locked="0"/>
    </xf>
    <xf numFmtId="0" fontId="0" fillId="0" borderId="12" xfId="0" quotePrefix="1" applyBorder="1" applyProtection="1">
      <protection locked="0"/>
    </xf>
    <xf numFmtId="0" fontId="0" fillId="0" borderId="28" xfId="0" applyBorder="1" applyProtection="1">
      <protection locked="0"/>
    </xf>
    <xf numFmtId="0" fontId="1" fillId="0" borderId="23" xfId="0" applyFont="1" applyBorder="1" applyAlignment="1">
      <alignment horizontal="center"/>
    </xf>
    <xf numFmtId="170" fontId="13" fillId="3" borderId="12" xfId="0" applyNumberFormat="1" applyFont="1" applyFill="1" applyBorder="1" applyAlignment="1" applyProtection="1">
      <alignment horizontal="center"/>
      <protection locked="0"/>
    </xf>
    <xf numFmtId="0" fontId="11" fillId="3" borderId="1" xfId="0" applyFont="1" applyFill="1" applyBorder="1" applyAlignment="1" applyProtection="1">
      <alignment wrapText="1"/>
      <protection locked="0"/>
    </xf>
    <xf numFmtId="165" fontId="13" fillId="3" borderId="12" xfId="0" applyNumberFormat="1" applyFont="1" applyFill="1" applyBorder="1" applyAlignment="1" applyProtection="1">
      <alignment horizontal="right" wrapText="1"/>
      <protection locked="0"/>
    </xf>
    <xf numFmtId="0" fontId="11" fillId="3" borderId="12" xfId="0" applyFont="1" applyFill="1" applyBorder="1" applyAlignment="1" applyProtection="1">
      <alignment horizontal="center" wrapText="1"/>
      <protection locked="0"/>
    </xf>
    <xf numFmtId="44" fontId="13" fillId="3" borderId="12" xfId="2" applyFont="1" applyFill="1" applyBorder="1" applyAlignment="1" applyProtection="1">
      <alignment horizontal="right" wrapText="1"/>
      <protection locked="0"/>
    </xf>
    <xf numFmtId="170" fontId="13" fillId="0" borderId="12" xfId="0" applyNumberFormat="1" applyFont="1" applyBorder="1" applyAlignment="1" applyProtection="1">
      <alignment horizontal="center"/>
      <protection locked="0"/>
    </xf>
    <xf numFmtId="0" fontId="11" fillId="0" borderId="1" xfId="0" applyFont="1" applyBorder="1" applyAlignment="1" applyProtection="1">
      <alignment wrapText="1"/>
      <protection locked="0"/>
    </xf>
    <xf numFmtId="165" fontId="13" fillId="0" borderId="12" xfId="0" applyNumberFormat="1" applyFont="1" applyBorder="1" applyAlignment="1" applyProtection="1">
      <alignment horizontal="right" wrapText="1"/>
      <protection locked="0"/>
    </xf>
    <xf numFmtId="0" fontId="11" fillId="0" borderId="12" xfId="0" applyFont="1" applyBorder="1" applyAlignment="1" applyProtection="1">
      <alignment horizontal="center" wrapText="1"/>
      <protection locked="0"/>
    </xf>
    <xf numFmtId="44" fontId="13" fillId="0" borderId="12" xfId="2" applyFont="1" applyFill="1" applyBorder="1" applyAlignment="1" applyProtection="1">
      <alignment horizontal="right" wrapText="1"/>
      <protection locked="0"/>
    </xf>
    <xf numFmtId="167" fontId="13" fillId="3" borderId="12" xfId="0" applyNumberFormat="1" applyFont="1" applyFill="1" applyBorder="1" applyAlignment="1" applyProtection="1">
      <alignment horizontal="right" wrapText="1"/>
      <protection locked="0"/>
    </xf>
    <xf numFmtId="164" fontId="13" fillId="3" borderId="12" xfId="0" applyNumberFormat="1" applyFont="1" applyFill="1" applyBorder="1" applyAlignment="1" applyProtection="1">
      <alignment horizontal="right" wrapText="1"/>
      <protection locked="0"/>
    </xf>
    <xf numFmtId="170" fontId="14" fillId="0" borderId="1" xfId="0" applyNumberFormat="1" applyFont="1" applyBorder="1" applyAlignment="1" applyProtection="1">
      <alignment horizontal="center"/>
      <protection locked="0"/>
    </xf>
    <xf numFmtId="0" fontId="14" fillId="0" borderId="1" xfId="0" applyFont="1" applyBorder="1" applyAlignment="1" applyProtection="1">
      <alignment horizontal="center" vertical="center"/>
      <protection locked="0"/>
    </xf>
    <xf numFmtId="0" fontId="11" fillId="0" borderId="36" xfId="0" applyFont="1" applyBorder="1" applyAlignment="1" applyProtection="1">
      <alignment horizontal="center"/>
      <protection locked="0"/>
    </xf>
    <xf numFmtId="0" fontId="15" fillId="0" borderId="1" xfId="3" applyFont="1" applyBorder="1" applyAlignment="1" applyProtection="1">
      <alignment wrapText="1"/>
      <protection locked="0"/>
    </xf>
    <xf numFmtId="0" fontId="11" fillId="0" borderId="12" xfId="1" applyNumberFormat="1" applyFont="1" applyFill="1" applyBorder="1" applyAlignment="1" applyProtection="1">
      <alignment horizontal="center" vertical="center" wrapText="1"/>
      <protection locked="0"/>
    </xf>
    <xf numFmtId="0" fontId="11" fillId="0" borderId="12" xfId="3" applyFont="1" applyBorder="1" applyAlignment="1" applyProtection="1">
      <alignment horizontal="right" wrapText="1"/>
      <protection locked="0"/>
    </xf>
    <xf numFmtId="44" fontId="11" fillId="0" borderId="12" xfId="2" applyFont="1" applyBorder="1" applyAlignment="1" applyProtection="1">
      <alignment horizontal="right" wrapText="1"/>
      <protection locked="0"/>
    </xf>
    <xf numFmtId="0" fontId="15" fillId="0" borderId="12" xfId="3" applyFont="1" applyBorder="1" applyAlignment="1" applyProtection="1">
      <alignment wrapText="1"/>
      <protection locked="0"/>
    </xf>
    <xf numFmtId="0" fontId="11" fillId="0" borderId="12" xfId="0" applyFont="1" applyBorder="1" applyAlignment="1" applyProtection="1">
      <alignment horizontal="center" vertical="center"/>
      <protection locked="0"/>
    </xf>
    <xf numFmtId="2" fontId="11" fillId="0" borderId="3" xfId="0" applyNumberFormat="1" applyFont="1" applyBorder="1" applyAlignment="1" applyProtection="1">
      <alignment horizontal="center"/>
      <protection locked="0"/>
    </xf>
    <xf numFmtId="44" fontId="11" fillId="0" borderId="36" xfId="2" applyFont="1" applyFill="1" applyBorder="1" applyAlignment="1" applyProtection="1">
      <alignment horizontal="center"/>
      <protection locked="0"/>
    </xf>
    <xf numFmtId="2" fontId="11" fillId="0" borderId="36" xfId="0" applyNumberFormat="1" applyFont="1" applyBorder="1" applyAlignment="1" applyProtection="1">
      <alignment horizontal="center"/>
      <protection locked="0"/>
    </xf>
    <xf numFmtId="2" fontId="11" fillId="0" borderId="12" xfId="0" applyNumberFormat="1" applyFont="1" applyBorder="1" applyAlignment="1" applyProtection="1">
      <alignment horizontal="center"/>
      <protection locked="0"/>
    </xf>
    <xf numFmtId="44" fontId="11" fillId="0" borderId="12" xfId="2" applyFont="1" applyBorder="1" applyAlignment="1" applyProtection="1">
      <alignment horizontal="right"/>
      <protection locked="0"/>
    </xf>
    <xf numFmtId="44" fontId="11" fillId="0" borderId="12" xfId="2" applyFont="1" applyFill="1" applyBorder="1" applyAlignment="1" applyProtection="1">
      <protection locked="0"/>
    </xf>
    <xf numFmtId="0" fontId="11" fillId="0" borderId="38" xfId="0" applyFont="1" applyBorder="1" applyAlignment="1" applyProtection="1">
      <alignment horizontal="center"/>
      <protection locked="0"/>
    </xf>
    <xf numFmtId="44" fontId="11" fillId="0" borderId="38" xfId="2" applyFont="1" applyFill="1" applyBorder="1" applyAlignment="1" applyProtection="1">
      <protection locked="0"/>
    </xf>
    <xf numFmtId="0" fontId="11" fillId="0" borderId="12" xfId="0" applyFont="1" applyBorder="1" applyAlignment="1" applyProtection="1">
      <alignment horizontal="center"/>
      <protection locked="0"/>
    </xf>
    <xf numFmtId="0" fontId="2" fillId="0" borderId="12" xfId="0" applyFont="1" applyBorder="1" applyProtection="1">
      <protection locked="0"/>
    </xf>
    <xf numFmtId="14" fontId="2" fillId="0" borderId="12" xfId="2" applyNumberFormat="1" applyFont="1" applyBorder="1" applyProtection="1">
      <protection locked="0"/>
    </xf>
    <xf numFmtId="44" fontId="2" fillId="0" borderId="12" xfId="2" applyFont="1" applyBorder="1" applyProtection="1">
      <protection locked="0"/>
    </xf>
    <xf numFmtId="0" fontId="2" fillId="0" borderId="2" xfId="0" applyFont="1" applyBorder="1" applyProtection="1">
      <protection locked="0"/>
    </xf>
    <xf numFmtId="171" fontId="18" fillId="0" borderId="3" xfId="0" applyNumberFormat="1" applyFont="1" applyBorder="1" applyProtection="1">
      <protection locked="0"/>
    </xf>
    <xf numFmtId="0" fontId="1" fillId="0" borderId="0" xfId="0" applyFont="1"/>
    <xf numFmtId="0" fontId="11" fillId="0" borderId="39" xfId="0" applyFont="1" applyBorder="1" applyAlignment="1">
      <alignment horizontal="center" vertical="center" wrapText="1"/>
    </xf>
    <xf numFmtId="10" fontId="11" fillId="0" borderId="35" xfId="0" applyNumberFormat="1" applyFont="1" applyBorder="1" applyAlignment="1">
      <alignment horizontal="center" wrapText="1"/>
    </xf>
    <xf numFmtId="0" fontId="11" fillId="0" borderId="41" xfId="0" applyFont="1" applyBorder="1" applyAlignment="1">
      <alignment horizontal="center" vertical="center" wrapText="1"/>
    </xf>
    <xf numFmtId="170" fontId="13" fillId="3" borderId="1" xfId="0" applyNumberFormat="1" applyFont="1" applyFill="1" applyBorder="1" applyAlignment="1" applyProtection="1">
      <alignment horizontal="center"/>
      <protection locked="0"/>
    </xf>
    <xf numFmtId="170" fontId="13" fillId="0" borderId="1" xfId="0" applyNumberFormat="1" applyFont="1" applyBorder="1" applyAlignment="1" applyProtection="1">
      <alignment horizontal="center"/>
      <protection locked="0"/>
    </xf>
    <xf numFmtId="0" fontId="11" fillId="0" borderId="47" xfId="0" applyFont="1" applyBorder="1" applyAlignment="1">
      <alignment horizontal="center" vertical="center" wrapText="1"/>
    </xf>
    <xf numFmtId="0" fontId="11" fillId="0" borderId="48" xfId="0" applyFont="1" applyBorder="1" applyAlignment="1" applyProtection="1">
      <alignment horizontal="center"/>
      <protection locked="0"/>
    </xf>
    <xf numFmtId="44" fontId="11" fillId="0" borderId="48" xfId="2" applyFont="1" applyFill="1" applyBorder="1" applyAlignment="1" applyProtection="1">
      <protection locked="0"/>
    </xf>
    <xf numFmtId="44" fontId="11" fillId="0" borderId="48" xfId="2" applyFont="1" applyFill="1" applyBorder="1" applyAlignment="1"/>
    <xf numFmtId="0" fontId="11" fillId="0" borderId="48" xfId="0" applyFont="1" applyBorder="1" applyAlignment="1">
      <alignment horizontal="center"/>
    </xf>
    <xf numFmtId="0" fontId="12" fillId="0" borderId="7" xfId="0" applyFont="1" applyBorder="1" applyAlignment="1" applyProtection="1">
      <alignment wrapText="1"/>
      <protection locked="0"/>
    </xf>
    <xf numFmtId="0" fontId="11" fillId="0" borderId="42" xfId="0" applyFont="1" applyBorder="1" applyAlignment="1" applyProtection="1">
      <alignment horizontal="center"/>
      <protection locked="0"/>
    </xf>
    <xf numFmtId="0" fontId="11" fillId="0" borderId="42" xfId="0" applyFont="1" applyBorder="1" applyAlignment="1">
      <alignment horizontal="center"/>
    </xf>
    <xf numFmtId="44" fontId="11" fillId="0" borderId="3" xfId="2" applyFont="1" applyFill="1" applyBorder="1" applyAlignment="1" applyProtection="1">
      <alignment horizontal="center"/>
      <protection locked="0"/>
    </xf>
    <xf numFmtId="0" fontId="11" fillId="0" borderId="14" xfId="0" applyFont="1" applyBorder="1"/>
    <xf numFmtId="0" fontId="12" fillId="0" borderId="20" xfId="0" applyFont="1" applyBorder="1" applyAlignment="1" applyProtection="1">
      <alignment wrapText="1"/>
      <protection locked="0"/>
    </xf>
    <xf numFmtId="44" fontId="11" fillId="0" borderId="49" xfId="2" applyFont="1" applyBorder="1" applyAlignment="1">
      <alignment horizontal="right"/>
    </xf>
    <xf numFmtId="44" fontId="11" fillId="0" borderId="49" xfId="2" applyFont="1" applyBorder="1"/>
    <xf numFmtId="44" fontId="11" fillId="0" borderId="50" xfId="2" applyFont="1" applyBorder="1"/>
    <xf numFmtId="0" fontId="15" fillId="0" borderId="13" xfId="3" applyFont="1" applyBorder="1" applyAlignment="1" applyProtection="1">
      <alignment wrapText="1"/>
      <protection locked="0"/>
    </xf>
    <xf numFmtId="0" fontId="11" fillId="0" borderId="13" xfId="0" applyFont="1" applyBorder="1" applyAlignment="1" applyProtection="1">
      <alignment horizontal="center" vertical="center"/>
      <protection locked="0"/>
    </xf>
    <xf numFmtId="0" fontId="11" fillId="0" borderId="13" xfId="0" applyFont="1" applyBorder="1" applyAlignment="1" applyProtection="1">
      <alignment horizontal="right"/>
      <protection locked="0"/>
    </xf>
    <xf numFmtId="168" fontId="11" fillId="0" borderId="13" xfId="0" applyNumberFormat="1" applyFont="1" applyBorder="1" applyAlignment="1" applyProtection="1">
      <alignment horizontal="right"/>
      <protection locked="0"/>
    </xf>
    <xf numFmtId="0" fontId="11" fillId="0" borderId="13" xfId="0" applyFont="1" applyBorder="1" applyAlignment="1" applyProtection="1">
      <alignment horizontal="center"/>
      <protection locked="0"/>
    </xf>
    <xf numFmtId="166" fontId="11" fillId="0" borderId="51" xfId="0" applyNumberFormat="1" applyFont="1" applyBorder="1" applyAlignment="1" applyProtection="1">
      <alignment horizontal="center"/>
      <protection locked="0"/>
    </xf>
    <xf numFmtId="0" fontId="11" fillId="0" borderId="52" xfId="0" applyFont="1" applyBorder="1" applyAlignment="1" applyProtection="1">
      <alignment horizontal="center"/>
      <protection locked="0"/>
    </xf>
    <xf numFmtId="44" fontId="11" fillId="0" borderId="52" xfId="2" applyFont="1" applyBorder="1"/>
    <xf numFmtId="0" fontId="11" fillId="0" borderId="49" xfId="0" applyFont="1" applyBorder="1" applyAlignment="1" applyProtection="1">
      <alignment horizontal="center" vertical="center"/>
      <protection locked="0"/>
    </xf>
    <xf numFmtId="0" fontId="11" fillId="0" borderId="49" xfId="0" applyFont="1" applyBorder="1" applyAlignment="1" applyProtection="1">
      <alignment horizontal="right"/>
      <protection locked="0"/>
    </xf>
    <xf numFmtId="168" fontId="11" fillId="0" borderId="49" xfId="0" applyNumberFormat="1" applyFont="1" applyBorder="1" applyAlignment="1" applyProtection="1">
      <alignment horizontal="right"/>
      <protection locked="0"/>
    </xf>
    <xf numFmtId="0" fontId="11" fillId="0" borderId="49" xfId="0" applyFont="1" applyBorder="1" applyAlignment="1">
      <alignment horizontal="center"/>
    </xf>
    <xf numFmtId="2" fontId="11" fillId="0" borderId="49" xfId="0" applyNumberFormat="1" applyFont="1" applyBorder="1" applyAlignment="1">
      <alignment horizontal="center"/>
    </xf>
    <xf numFmtId="10" fontId="11" fillId="0" borderId="2" xfId="0" applyNumberFormat="1" applyFont="1" applyBorder="1"/>
    <xf numFmtId="0" fontId="11" fillId="3" borderId="4" xfId="0" applyFont="1" applyFill="1" applyBorder="1" applyAlignment="1" applyProtection="1">
      <alignment vertical="top" wrapText="1"/>
      <protection locked="0"/>
    </xf>
    <xf numFmtId="3" fontId="14" fillId="0" borderId="13" xfId="0" applyNumberFormat="1" applyFont="1" applyBorder="1" applyAlignment="1" applyProtection="1">
      <alignment horizontal="center" vertical="center"/>
      <protection locked="0"/>
    </xf>
    <xf numFmtId="44" fontId="13" fillId="3" borderId="13" xfId="2" applyFont="1" applyFill="1" applyBorder="1" applyAlignment="1" applyProtection="1">
      <alignment horizontal="right" vertical="top" wrapText="1"/>
      <protection locked="0"/>
    </xf>
    <xf numFmtId="2" fontId="11" fillId="0" borderId="13" xfId="0" applyNumberFormat="1" applyFont="1" applyBorder="1" applyAlignment="1" applyProtection="1">
      <alignment horizontal="center"/>
      <protection locked="0"/>
    </xf>
    <xf numFmtId="44" fontId="11" fillId="0" borderId="13" xfId="2" applyFont="1" applyFill="1" applyBorder="1" applyAlignment="1" applyProtection="1">
      <alignment horizontal="center"/>
      <protection locked="0"/>
    </xf>
    <xf numFmtId="2" fontId="11" fillId="0" borderId="13" xfId="0" applyNumberFormat="1" applyFont="1" applyBorder="1" applyAlignment="1">
      <alignment horizontal="center"/>
    </xf>
    <xf numFmtId="44" fontId="11" fillId="0" borderId="13" xfId="2" applyFont="1" applyFill="1" applyBorder="1" applyAlignment="1"/>
    <xf numFmtId="3" fontId="14" fillId="0" borderId="14" xfId="0" applyNumberFormat="1" applyFont="1" applyBorder="1" applyAlignment="1" applyProtection="1">
      <alignment horizontal="center" vertical="center"/>
      <protection locked="0"/>
    </xf>
    <xf numFmtId="0" fontId="11" fillId="0" borderId="14" xfId="0" applyFont="1" applyBorder="1" applyAlignment="1" applyProtection="1">
      <alignment horizontal="right"/>
      <protection locked="0"/>
    </xf>
    <xf numFmtId="44" fontId="11" fillId="0" borderId="14" xfId="2" quotePrefix="1" applyFont="1" applyBorder="1" applyAlignment="1" applyProtection="1">
      <alignment horizontal="right" vertical="center"/>
      <protection locked="0"/>
    </xf>
    <xf numFmtId="44" fontId="11" fillId="0" borderId="14" xfId="2" applyFont="1" applyBorder="1" applyAlignment="1">
      <alignment horizontal="right"/>
    </xf>
    <xf numFmtId="44" fontId="11" fillId="0" borderId="14" xfId="2" applyFont="1" applyFill="1" applyBorder="1" applyAlignment="1" applyProtection="1">
      <protection locked="0"/>
    </xf>
    <xf numFmtId="44" fontId="11" fillId="0" borderId="14" xfId="2" applyFont="1" applyFill="1" applyBorder="1" applyAlignment="1"/>
    <xf numFmtId="44" fontId="11" fillId="0" borderId="8" xfId="2" applyFont="1" applyFill="1" applyBorder="1" applyAlignment="1"/>
    <xf numFmtId="3" fontId="14" fillId="0" borderId="53" xfId="0" applyNumberFormat="1" applyFont="1" applyBorder="1" applyAlignment="1" applyProtection="1">
      <alignment horizontal="center" vertical="center"/>
      <protection locked="0"/>
    </xf>
    <xf numFmtId="0" fontId="11" fillId="0" borderId="53" xfId="0" applyFont="1" applyBorder="1" applyAlignment="1" applyProtection="1">
      <alignment horizontal="right"/>
      <protection locked="0"/>
    </xf>
    <xf numFmtId="44" fontId="11" fillId="0" borderId="53" xfId="2" quotePrefix="1" applyFont="1" applyBorder="1" applyAlignment="1" applyProtection="1">
      <alignment horizontal="right" vertical="center"/>
      <protection locked="0"/>
    </xf>
    <xf numFmtId="44" fontId="11" fillId="0" borderId="53" xfId="2" applyFont="1" applyBorder="1" applyAlignment="1">
      <alignment horizontal="right"/>
    </xf>
    <xf numFmtId="44" fontId="11" fillId="0" borderId="53" xfId="2" applyFont="1" applyBorder="1" applyAlignment="1" applyProtection="1">
      <alignment horizontal="right"/>
      <protection locked="0"/>
    </xf>
    <xf numFmtId="44" fontId="11" fillId="0" borderId="53" xfId="2" applyFont="1" applyBorder="1" applyAlignment="1" applyProtection="1">
      <alignment horizontal="right"/>
    </xf>
    <xf numFmtId="44" fontId="11" fillId="0" borderId="54" xfId="2" applyFont="1" applyBorder="1" applyAlignment="1">
      <alignment horizontal="right"/>
    </xf>
    <xf numFmtId="0" fontId="14" fillId="0" borderId="4" xfId="0" applyFont="1" applyBorder="1" applyAlignment="1" applyProtection="1">
      <alignment horizontal="center" vertical="center"/>
      <protection locked="0"/>
    </xf>
    <xf numFmtId="10" fontId="11" fillId="0" borderId="55" xfId="0" applyNumberFormat="1" applyFont="1" applyBorder="1"/>
    <xf numFmtId="0" fontId="14" fillId="0" borderId="56" xfId="0" applyFont="1" applyBorder="1" applyAlignment="1" applyProtection="1">
      <alignment horizontal="center" vertical="center"/>
      <protection locked="0"/>
    </xf>
    <xf numFmtId="0" fontId="12" fillId="0" borderId="56" xfId="0" applyFont="1" applyBorder="1" applyAlignment="1" applyProtection="1">
      <alignment wrapText="1"/>
      <protection locked="0"/>
    </xf>
    <xf numFmtId="0" fontId="11" fillId="0" borderId="56" xfId="0" applyFont="1" applyBorder="1" applyAlignment="1" applyProtection="1">
      <alignment horizontal="center" vertical="center"/>
      <protection locked="0"/>
    </xf>
    <xf numFmtId="0" fontId="11" fillId="0" borderId="56" xfId="0" applyFont="1" applyBorder="1" applyAlignment="1" applyProtection="1">
      <alignment horizontal="right"/>
      <protection locked="0"/>
    </xf>
    <xf numFmtId="168" fontId="11" fillId="0" borderId="56" xfId="0" applyNumberFormat="1" applyFont="1" applyBorder="1" applyAlignment="1" applyProtection="1">
      <alignment horizontal="right"/>
      <protection locked="0"/>
    </xf>
    <xf numFmtId="44" fontId="11" fillId="0" borderId="56" xfId="2" applyFont="1" applyBorder="1" applyAlignment="1">
      <alignment horizontal="right"/>
    </xf>
    <xf numFmtId="0" fontId="11" fillId="0" borderId="56" xfId="0" applyFont="1" applyBorder="1" applyAlignment="1" applyProtection="1">
      <alignment horizontal="center"/>
      <protection locked="0"/>
    </xf>
    <xf numFmtId="44" fontId="11" fillId="0" borderId="56" xfId="2" applyFont="1" applyFill="1" applyBorder="1" applyAlignment="1" applyProtection="1">
      <protection locked="0"/>
    </xf>
    <xf numFmtId="10" fontId="11" fillId="0" borderId="56" xfId="0" applyNumberFormat="1" applyFont="1" applyBorder="1"/>
    <xf numFmtId="0" fontId="14" fillId="0" borderId="12" xfId="0" applyFont="1" applyBorder="1" applyAlignment="1" applyProtection="1">
      <alignment horizontal="center" vertical="center"/>
      <protection locked="0"/>
    </xf>
    <xf numFmtId="0" fontId="11" fillId="0" borderId="12" xfId="0" applyFont="1" applyBorder="1" applyAlignment="1" applyProtection="1">
      <alignment wrapText="1"/>
      <protection locked="0"/>
    </xf>
    <xf numFmtId="10" fontId="11" fillId="0" borderId="12" xfId="0" applyNumberFormat="1" applyFont="1" applyBorder="1"/>
    <xf numFmtId="0" fontId="14" fillId="0" borderId="57" xfId="0" applyFont="1" applyBorder="1" applyAlignment="1" applyProtection="1">
      <alignment horizontal="center" vertical="center"/>
      <protection locked="0"/>
    </xf>
    <xf numFmtId="0" fontId="11" fillId="0" borderId="57" xfId="0" applyFont="1" applyBorder="1" applyAlignment="1" applyProtection="1">
      <alignment horizontal="center"/>
      <protection locked="0"/>
    </xf>
    <xf numFmtId="44" fontId="11" fillId="0" borderId="57" xfId="2" applyFont="1" applyFill="1" applyBorder="1" applyAlignment="1" applyProtection="1">
      <protection locked="0"/>
    </xf>
    <xf numFmtId="44" fontId="11" fillId="0" borderId="57" xfId="2" applyFont="1" applyFill="1" applyBorder="1" applyAlignment="1"/>
    <xf numFmtId="0" fontId="11" fillId="0" borderId="57" xfId="0" applyFont="1" applyBorder="1" applyAlignment="1">
      <alignment horizontal="center"/>
    </xf>
    <xf numFmtId="10" fontId="11" fillId="0" borderId="57" xfId="0" applyNumberFormat="1" applyFont="1" applyBorder="1"/>
    <xf numFmtId="0" fontId="11" fillId="0" borderId="13" xfId="0" applyFont="1" applyBorder="1" applyAlignment="1" applyProtection="1">
      <alignment wrapText="1"/>
      <protection locked="0"/>
    </xf>
    <xf numFmtId="44" fontId="11" fillId="0" borderId="13" xfId="2" applyFont="1" applyFill="1" applyBorder="1" applyAlignment="1" applyProtection="1">
      <protection locked="0"/>
    </xf>
    <xf numFmtId="0" fontId="11" fillId="0" borderId="14" xfId="0" applyFont="1" applyBorder="1" applyAlignment="1" applyProtection="1">
      <alignment horizontal="center"/>
      <protection locked="0"/>
    </xf>
    <xf numFmtId="168" fontId="11" fillId="0" borderId="14" xfId="0" applyNumberFormat="1" applyFont="1" applyBorder="1" applyProtection="1">
      <protection locked="0"/>
    </xf>
    <xf numFmtId="168" fontId="11" fillId="0" borderId="14" xfId="0" applyNumberFormat="1" applyFont="1" applyBorder="1"/>
    <xf numFmtId="0" fontId="11" fillId="0" borderId="14" xfId="0" applyFont="1" applyBorder="1" applyAlignment="1">
      <alignment horizontal="center"/>
    </xf>
    <xf numFmtId="0" fontId="12" fillId="0" borderId="58" xfId="0" applyFont="1" applyBorder="1" applyAlignment="1" applyProtection="1">
      <alignment wrapText="1"/>
      <protection locked="0"/>
    </xf>
    <xf numFmtId="0" fontId="11" fillId="0" borderId="53" xfId="0" applyFont="1" applyBorder="1" applyAlignment="1" applyProtection="1">
      <alignment horizontal="center" vertical="center"/>
      <protection locked="0"/>
    </xf>
    <xf numFmtId="168" fontId="11" fillId="0" borderId="53" xfId="0" applyNumberFormat="1" applyFont="1" applyBorder="1" applyAlignment="1" applyProtection="1">
      <alignment horizontal="right"/>
      <protection locked="0"/>
    </xf>
    <xf numFmtId="0" fontId="11" fillId="0" borderId="53" xfId="0" applyFont="1" applyBorder="1" applyAlignment="1" applyProtection="1">
      <alignment horizontal="center"/>
      <protection locked="0"/>
    </xf>
    <xf numFmtId="44" fontId="11" fillId="0" borderId="53" xfId="2" applyFont="1" applyBorder="1" applyProtection="1"/>
    <xf numFmtId="168" fontId="11" fillId="0" borderId="53" xfId="0" applyNumberFormat="1" applyFont="1" applyBorder="1" applyProtection="1">
      <protection locked="0"/>
    </xf>
    <xf numFmtId="168" fontId="11" fillId="0" borderId="53" xfId="0" applyNumberFormat="1" applyFont="1" applyBorder="1"/>
    <xf numFmtId="44" fontId="11" fillId="0" borderId="54" xfId="2" applyFont="1" applyBorder="1"/>
    <xf numFmtId="0" fontId="14" fillId="0" borderId="59" xfId="0" applyFont="1" applyBorder="1" applyAlignment="1" applyProtection="1">
      <alignment horizontal="center" vertical="center"/>
      <protection locked="0"/>
    </xf>
    <xf numFmtId="0" fontId="12" fillId="0" borderId="59" xfId="0" applyFont="1" applyBorder="1" applyAlignment="1" applyProtection="1">
      <alignment wrapText="1"/>
      <protection locked="0"/>
    </xf>
    <xf numFmtId="0" fontId="11" fillId="0" borderId="60" xfId="0" applyFont="1" applyBorder="1" applyAlignment="1" applyProtection="1">
      <alignment horizontal="center" vertical="center"/>
      <protection locked="0"/>
    </xf>
    <xf numFmtId="0" fontId="11" fillId="0" borderId="60" xfId="0" applyFont="1" applyBorder="1" applyAlignment="1" applyProtection="1">
      <alignment horizontal="right"/>
      <protection locked="0"/>
    </xf>
    <xf numFmtId="168" fontId="11" fillId="0" borderId="60" xfId="0" applyNumberFormat="1" applyFont="1" applyBorder="1" applyAlignment="1" applyProtection="1">
      <alignment horizontal="right"/>
      <protection locked="0"/>
    </xf>
    <xf numFmtId="168" fontId="11" fillId="0" borderId="60" xfId="0" applyNumberFormat="1" applyFont="1" applyBorder="1" applyAlignment="1">
      <alignment horizontal="right"/>
    </xf>
    <xf numFmtId="0" fontId="11" fillId="0" borderId="60" xfId="0" applyFont="1" applyBorder="1" applyAlignment="1" applyProtection="1">
      <alignment horizontal="center"/>
      <protection locked="0"/>
    </xf>
    <xf numFmtId="168" fontId="11" fillId="0" borderId="60" xfId="0" applyNumberFormat="1" applyFont="1" applyBorder="1" applyProtection="1">
      <protection locked="0"/>
    </xf>
    <xf numFmtId="168" fontId="11" fillId="0" borderId="60" xfId="0" applyNumberFormat="1" applyFont="1" applyBorder="1"/>
    <xf numFmtId="0" fontId="11" fillId="0" borderId="60" xfId="0" applyFont="1" applyBorder="1" applyAlignment="1">
      <alignment horizontal="center"/>
    </xf>
    <xf numFmtId="10" fontId="11" fillId="0" borderId="61" xfId="0" applyNumberFormat="1" applyFont="1" applyBorder="1"/>
    <xf numFmtId="0" fontId="14" fillId="0" borderId="62" xfId="0" applyFont="1" applyBorder="1" applyAlignment="1" applyProtection="1">
      <alignment horizontal="center" vertical="center"/>
      <protection locked="0"/>
    </xf>
    <xf numFmtId="0" fontId="11" fillId="0" borderId="63" xfId="0" applyFont="1" applyBorder="1" applyAlignment="1" applyProtection="1">
      <alignment wrapText="1"/>
      <protection locked="0"/>
    </xf>
    <xf numFmtId="0" fontId="11" fillId="0" borderId="64" xfId="0" applyFont="1" applyBorder="1" applyAlignment="1" applyProtection="1">
      <alignment horizontal="center" vertical="center"/>
      <protection locked="0"/>
    </xf>
    <xf numFmtId="0" fontId="11" fillId="0" borderId="64" xfId="0" applyFont="1" applyBorder="1" applyAlignment="1" applyProtection="1">
      <alignment horizontal="right"/>
      <protection locked="0"/>
    </xf>
    <xf numFmtId="168" fontId="11" fillId="0" borderId="64" xfId="0" applyNumberFormat="1" applyFont="1" applyBorder="1" applyAlignment="1" applyProtection="1">
      <alignment horizontal="right"/>
      <protection locked="0"/>
    </xf>
    <xf numFmtId="0" fontId="11" fillId="0" borderId="64" xfId="0" applyFont="1" applyBorder="1" applyAlignment="1">
      <alignment horizontal="center"/>
    </xf>
    <xf numFmtId="168" fontId="11" fillId="0" borderId="64" xfId="0" applyNumberFormat="1" applyFont="1" applyBorder="1"/>
    <xf numFmtId="10" fontId="11" fillId="0" borderId="65" xfId="0" applyNumberFormat="1" applyFont="1" applyBorder="1"/>
    <xf numFmtId="44" fontId="11" fillId="0" borderId="30" xfId="2" applyFont="1" applyBorder="1"/>
    <xf numFmtId="0" fontId="11" fillId="0" borderId="10" xfId="0" applyFont="1" applyBorder="1" applyAlignment="1" applyProtection="1">
      <alignment wrapText="1"/>
      <protection locked="0"/>
    </xf>
    <xf numFmtId="168" fontId="11" fillId="0" borderId="0" xfId="0" applyNumberFormat="1" applyFont="1" applyAlignment="1">
      <alignment horizontal="right"/>
    </xf>
    <xf numFmtId="168" fontId="11" fillId="0" borderId="0" xfId="0" applyNumberFormat="1" applyFont="1"/>
    <xf numFmtId="0" fontId="11" fillId="0" borderId="9" xfId="0" applyFont="1" applyBorder="1" applyAlignment="1" applyProtection="1">
      <alignment horizontal="center"/>
      <protection locked="0"/>
    </xf>
    <xf numFmtId="44" fontId="11" fillId="0" borderId="66" xfId="2" applyFont="1" applyBorder="1" applyAlignment="1">
      <alignment horizontal="right"/>
    </xf>
    <xf numFmtId="0" fontId="11" fillId="0" borderId="45" xfId="0" applyFont="1" applyBorder="1" applyAlignment="1" applyProtection="1">
      <alignment horizontal="center"/>
      <protection locked="0"/>
    </xf>
    <xf numFmtId="44" fontId="11" fillId="0" borderId="51" xfId="2" applyFont="1" applyBorder="1" applyAlignment="1">
      <alignment horizontal="right"/>
    </xf>
    <xf numFmtId="44" fontId="11" fillId="0" borderId="40" xfId="2" applyFont="1" applyBorder="1" applyAlignment="1">
      <alignment horizontal="right"/>
    </xf>
    <xf numFmtId="0" fontId="11" fillId="0" borderId="26" xfId="0" applyFont="1" applyBorder="1" applyAlignment="1" applyProtection="1">
      <alignment horizontal="center"/>
      <protection locked="0"/>
    </xf>
    <xf numFmtId="44" fontId="11" fillId="0" borderId="26" xfId="2" applyFont="1" applyBorder="1" applyProtection="1"/>
    <xf numFmtId="168" fontId="11" fillId="0" borderId="26" xfId="0" applyNumberFormat="1" applyFont="1" applyBorder="1" applyProtection="1">
      <protection locked="0"/>
    </xf>
    <xf numFmtId="44" fontId="11" fillId="0" borderId="26" xfId="2" applyFont="1" applyBorder="1"/>
    <xf numFmtId="168" fontId="11" fillId="0" borderId="26" xfId="0" applyNumberFormat="1" applyFont="1" applyBorder="1"/>
    <xf numFmtId="44" fontId="11" fillId="0" borderId="67" xfId="2" applyFont="1" applyBorder="1" applyAlignment="1">
      <alignment horizontal="right"/>
    </xf>
    <xf numFmtId="0" fontId="11" fillId="0" borderId="0" xfId="0" applyFont="1" applyAlignment="1" applyProtection="1">
      <alignment horizontal="center" vertical="center"/>
      <protection locked="0"/>
    </xf>
    <xf numFmtId="0" fontId="11" fillId="0" borderId="0" xfId="0" applyFont="1" applyAlignment="1" applyProtection="1">
      <alignment horizontal="right"/>
      <protection locked="0"/>
    </xf>
    <xf numFmtId="168" fontId="11" fillId="0" borderId="0" xfId="0" applyNumberFormat="1" applyFont="1" applyAlignment="1" applyProtection="1">
      <alignment horizontal="right"/>
      <protection locked="0"/>
    </xf>
    <xf numFmtId="0" fontId="11" fillId="0" borderId="46" xfId="0" applyFont="1" applyBorder="1" applyAlignment="1">
      <alignment horizontal="center" vertical="center" wrapText="1"/>
    </xf>
    <xf numFmtId="0" fontId="11" fillId="0" borderId="0" xfId="0" applyFont="1" applyAlignment="1">
      <alignment horizontal="center" vertical="center" wrapText="1"/>
    </xf>
    <xf numFmtId="0" fontId="12" fillId="0" borderId="67" xfId="0" applyFont="1" applyBorder="1" applyAlignment="1" applyProtection="1">
      <alignment wrapText="1"/>
      <protection locked="0"/>
    </xf>
    <xf numFmtId="0" fontId="11" fillId="0" borderId="67" xfId="0" applyFont="1" applyBorder="1" applyAlignment="1" applyProtection="1">
      <alignment horizontal="center" vertical="center"/>
      <protection locked="0"/>
    </xf>
    <xf numFmtId="0" fontId="11" fillId="0" borderId="67" xfId="0" applyFont="1" applyBorder="1" applyAlignment="1" applyProtection="1">
      <alignment horizontal="right"/>
      <protection locked="0"/>
    </xf>
    <xf numFmtId="168" fontId="11" fillId="0" borderId="67" xfId="0" applyNumberFormat="1" applyFont="1" applyBorder="1" applyAlignment="1" applyProtection="1">
      <alignment horizontal="right"/>
      <protection locked="0"/>
    </xf>
    <xf numFmtId="0" fontId="11" fillId="0" borderId="66" xfId="0" applyFont="1" applyBorder="1" applyAlignment="1" applyProtection="1">
      <alignment wrapText="1"/>
      <protection locked="0"/>
    </xf>
    <xf numFmtId="0" fontId="11" fillId="0" borderId="66" xfId="0" applyFont="1" applyBorder="1" applyAlignment="1" applyProtection="1">
      <alignment horizontal="center" vertical="center"/>
      <protection locked="0"/>
    </xf>
    <xf numFmtId="0" fontId="11" fillId="0" borderId="66" xfId="0" applyFont="1" applyBorder="1" applyAlignment="1" applyProtection="1">
      <alignment horizontal="right"/>
      <protection locked="0"/>
    </xf>
    <xf numFmtId="168" fontId="11" fillId="0" borderId="66" xfId="0" applyNumberFormat="1" applyFont="1" applyBorder="1" applyAlignment="1" applyProtection="1">
      <alignment horizontal="right"/>
      <protection locked="0"/>
    </xf>
    <xf numFmtId="0" fontId="14" fillId="0" borderId="4" xfId="0" applyFont="1" applyBorder="1" applyAlignment="1" applyProtection="1">
      <alignment vertical="center" wrapText="1"/>
      <protection locked="0"/>
    </xf>
    <xf numFmtId="44" fontId="11" fillId="0" borderId="13" xfId="2" quotePrefix="1" applyFont="1" applyBorder="1" applyAlignment="1" applyProtection="1">
      <alignment horizontal="right" vertical="center"/>
      <protection locked="0"/>
    </xf>
    <xf numFmtId="0" fontId="11" fillId="0" borderId="40" xfId="0" applyFont="1" applyBorder="1" applyAlignment="1" applyProtection="1">
      <alignment horizontal="center" vertical="center"/>
      <protection locked="0"/>
    </xf>
    <xf numFmtId="0" fontId="11" fillId="0" borderId="40" xfId="0" applyFont="1" applyBorder="1" applyAlignment="1" applyProtection="1">
      <alignment horizontal="right"/>
      <protection locked="0"/>
    </xf>
    <xf numFmtId="168" fontId="11" fillId="0" borderId="40" xfId="0" applyNumberFormat="1" applyFont="1" applyBorder="1" applyAlignment="1" applyProtection="1">
      <alignment horizontal="right"/>
      <protection locked="0"/>
    </xf>
    <xf numFmtId="0" fontId="11" fillId="0" borderId="21" xfId="0" applyFont="1" applyBorder="1" applyAlignment="1" applyProtection="1">
      <alignment horizontal="center" vertical="center"/>
      <protection locked="0"/>
    </xf>
    <xf numFmtId="0" fontId="11" fillId="0" borderId="21" xfId="0" applyFont="1" applyBorder="1" applyAlignment="1" applyProtection="1">
      <alignment horizontal="right"/>
      <protection locked="0"/>
    </xf>
    <xf numFmtId="168" fontId="11" fillId="0" borderId="21" xfId="0" applyNumberFormat="1" applyFont="1" applyBorder="1" applyAlignment="1" applyProtection="1">
      <alignment horizontal="right"/>
      <protection locked="0"/>
    </xf>
    <xf numFmtId="44" fontId="11" fillId="0" borderId="22" xfId="2" applyFont="1" applyBorder="1" applyAlignment="1">
      <alignment horizontal="right"/>
    </xf>
    <xf numFmtId="0" fontId="12" fillId="0" borderId="0" xfId="0" applyFont="1" applyAlignment="1" applyProtection="1">
      <alignment wrapText="1"/>
      <protection locked="0"/>
    </xf>
    <xf numFmtId="44" fontId="11" fillId="0" borderId="0" xfId="2" applyFont="1" applyBorder="1" applyAlignment="1">
      <alignment horizontal="right"/>
    </xf>
    <xf numFmtId="44" fontId="11" fillId="0" borderId="0" xfId="2" applyFont="1" applyBorder="1"/>
    <xf numFmtId="44" fontId="11" fillId="0" borderId="30" xfId="0" applyNumberFormat="1" applyFont="1" applyBorder="1"/>
    <xf numFmtId="0" fontId="2" fillId="0" borderId="1" xfId="0" applyFont="1" applyBorder="1" applyAlignment="1">
      <alignment horizontal="right"/>
    </xf>
    <xf numFmtId="0" fontId="14" fillId="0" borderId="68" xfId="0" applyFont="1" applyBorder="1" applyAlignment="1" applyProtection="1">
      <alignment horizontal="center" vertical="center"/>
      <protection locked="0"/>
    </xf>
    <xf numFmtId="0" fontId="11" fillId="0" borderId="68" xfId="0" applyFont="1" applyBorder="1" applyAlignment="1" applyProtection="1">
      <alignment wrapText="1"/>
      <protection locked="0"/>
    </xf>
    <xf numFmtId="0" fontId="11" fillId="0" borderId="68" xfId="0" applyFont="1" applyBorder="1" applyAlignment="1" applyProtection="1">
      <alignment horizontal="center" vertical="center"/>
      <protection locked="0"/>
    </xf>
    <xf numFmtId="0" fontId="11" fillId="0" borderId="68" xfId="0" applyFont="1" applyBorder="1" applyAlignment="1" applyProtection="1">
      <alignment horizontal="right"/>
      <protection locked="0"/>
    </xf>
    <xf numFmtId="168" fontId="11" fillId="0" borderId="68" xfId="0" applyNumberFormat="1" applyFont="1" applyBorder="1" applyAlignment="1" applyProtection="1">
      <alignment horizontal="right"/>
      <protection locked="0"/>
    </xf>
    <xf numFmtId="168" fontId="11" fillId="0" borderId="68" xfId="0" applyNumberFormat="1" applyFont="1" applyBorder="1"/>
    <xf numFmtId="0" fontId="11" fillId="0" borderId="68" xfId="0" applyFont="1" applyBorder="1" applyAlignment="1">
      <alignment horizontal="center"/>
    </xf>
    <xf numFmtId="10" fontId="11" fillId="0" borderId="68" xfId="0" applyNumberFormat="1" applyFont="1" applyBorder="1"/>
    <xf numFmtId="0" fontId="14" fillId="0" borderId="0" xfId="0" applyFont="1" applyAlignment="1" applyProtection="1">
      <alignment horizontal="center" vertical="center"/>
      <protection locked="0"/>
    </xf>
    <xf numFmtId="0" fontId="11" fillId="0" borderId="0" xfId="0" applyFont="1" applyAlignment="1" applyProtection="1">
      <alignment wrapText="1"/>
      <protection locked="0"/>
    </xf>
    <xf numFmtId="168" fontId="11" fillId="0" borderId="0" xfId="0" applyNumberFormat="1" applyFont="1" applyAlignment="1">
      <alignment horizontal="center" wrapText="1"/>
    </xf>
    <xf numFmtId="44" fontId="11" fillId="0" borderId="52" xfId="2" applyFont="1" applyBorder="1" applyAlignment="1">
      <alignment horizontal="right"/>
    </xf>
    <xf numFmtId="0" fontId="0" fillId="0" borderId="13" xfId="0" applyBorder="1" applyProtection="1">
      <protection locked="0"/>
    </xf>
    <xf numFmtId="44" fontId="1" fillId="0" borderId="13" xfId="2" applyBorder="1" applyProtection="1">
      <protection locked="0"/>
    </xf>
    <xf numFmtId="44" fontId="1" fillId="0" borderId="13" xfId="2" applyBorder="1"/>
    <xf numFmtId="44" fontId="0" fillId="0" borderId="4" xfId="2" applyFont="1" applyBorder="1"/>
    <xf numFmtId="44" fontId="0" fillId="0" borderId="69" xfId="2" applyFont="1" applyBorder="1"/>
    <xf numFmtId="44" fontId="0" fillId="0" borderId="70" xfId="2" applyFont="1" applyBorder="1"/>
    <xf numFmtId="0" fontId="0" fillId="0" borderId="30" xfId="0" applyBorder="1"/>
    <xf numFmtId="44" fontId="1" fillId="0" borderId="30" xfId="2" applyBorder="1"/>
    <xf numFmtId="14" fontId="3" fillId="0" borderId="2" xfId="0" applyNumberFormat="1" applyFont="1" applyBorder="1" applyAlignment="1">
      <alignment horizontal="center"/>
    </xf>
    <xf numFmtId="14" fontId="3" fillId="0" borderId="9" xfId="0" applyNumberFormat="1" applyFont="1" applyBorder="1" applyAlignment="1">
      <alignment horizontal="center"/>
    </xf>
    <xf numFmtId="0" fontId="2" fillId="1" borderId="51" xfId="0" applyFont="1" applyFill="1" applyBorder="1"/>
    <xf numFmtId="0" fontId="5" fillId="0" borderId="30" xfId="0" applyFont="1" applyBorder="1"/>
    <xf numFmtId="0" fontId="0" fillId="0" borderId="30" xfId="0" applyBorder="1" applyAlignment="1">
      <alignment horizontal="center" vertical="center"/>
    </xf>
    <xf numFmtId="44" fontId="11" fillId="0" borderId="56" xfId="2" applyFont="1" applyFill="1" applyBorder="1" applyAlignment="1" applyProtection="1"/>
    <xf numFmtId="0" fontId="11" fillId="0" borderId="56" xfId="0" applyFont="1" applyBorder="1" applyAlignment="1">
      <alignment horizontal="center"/>
    </xf>
    <xf numFmtId="0" fontId="21" fillId="0" borderId="0" xfId="0" applyFont="1"/>
    <xf numFmtId="0" fontId="2" fillId="0" borderId="0" xfId="0" applyFont="1" applyAlignment="1">
      <alignment horizontal="center" vertical="center"/>
    </xf>
    <xf numFmtId="0" fontId="2" fillId="0" borderId="0" xfId="0" applyFont="1" applyAlignment="1">
      <alignment horizontal="left"/>
    </xf>
    <xf numFmtId="0" fontId="2" fillId="0" borderId="75" xfId="0" applyFont="1" applyBorder="1"/>
    <xf numFmtId="0" fontId="3" fillId="0" borderId="12" xfId="0" applyFont="1" applyBorder="1" applyAlignment="1">
      <alignment horizontal="center"/>
    </xf>
    <xf numFmtId="14" fontId="3" fillId="0" borderId="12" xfId="0" applyNumberFormat="1" applyFont="1" applyBorder="1" applyAlignment="1">
      <alignment horizontal="center"/>
    </xf>
    <xf numFmtId="0" fontId="23" fillId="0" borderId="8" xfId="0" applyFont="1" applyBorder="1" applyAlignment="1">
      <alignment horizontal="center" vertical="center"/>
    </xf>
    <xf numFmtId="14" fontId="23" fillId="0" borderId="43" xfId="0" applyNumberFormat="1" applyFont="1" applyBorder="1" applyAlignment="1">
      <alignment horizontal="center"/>
    </xf>
    <xf numFmtId="0" fontId="17" fillId="0" borderId="2" xfId="0" applyFont="1" applyBorder="1" applyAlignment="1" applyProtection="1">
      <alignment horizontal="right"/>
      <protection locked="0"/>
    </xf>
    <xf numFmtId="169" fontId="17" fillId="0" borderId="2" xfId="0" applyNumberFormat="1" applyFont="1" applyBorder="1" applyAlignment="1" applyProtection="1">
      <alignment horizontal="right"/>
      <protection locked="0"/>
    </xf>
    <xf numFmtId="169" fontId="17" fillId="0" borderId="12" xfId="0" applyNumberFormat="1" applyFont="1" applyBorder="1" applyAlignment="1" applyProtection="1">
      <alignment horizontal="right"/>
      <protection locked="0"/>
    </xf>
    <xf numFmtId="14" fontId="2" fillId="0" borderId="12" xfId="0" applyNumberFormat="1" applyFont="1" applyBorder="1"/>
    <xf numFmtId="0" fontId="2" fillId="0" borderId="8" xfId="0" applyFont="1" applyBorder="1"/>
    <xf numFmtId="0" fontId="0" fillId="0" borderId="20" xfId="0" applyBorder="1" applyProtection="1">
      <protection locked="0"/>
    </xf>
    <xf numFmtId="0" fontId="11" fillId="0" borderId="0" xfId="0" applyFont="1" applyAlignment="1" applyProtection="1">
      <alignment horizontal="center"/>
      <protection locked="0"/>
    </xf>
    <xf numFmtId="14" fontId="17" fillId="0" borderId="12" xfId="0" applyNumberFormat="1" applyFont="1" applyBorder="1" applyProtection="1">
      <protection locked="0"/>
    </xf>
    <xf numFmtId="0" fontId="19" fillId="1" borderId="1" xfId="0" applyFont="1" applyFill="1" applyBorder="1" applyAlignment="1">
      <alignment horizontal="center"/>
    </xf>
    <xf numFmtId="0" fontId="19" fillId="1" borderId="3" xfId="0" applyFont="1" applyFill="1" applyBorder="1" applyAlignment="1">
      <alignment horizontal="center"/>
    </xf>
    <xf numFmtId="0" fontId="19" fillId="1" borderId="2" xfId="0" applyFont="1" applyFill="1" applyBorder="1" applyAlignment="1">
      <alignment horizontal="center"/>
    </xf>
    <xf numFmtId="0" fontId="2" fillId="0" borderId="1" xfId="0" applyFont="1" applyBorder="1" applyAlignment="1">
      <alignment horizontal="left"/>
    </xf>
    <xf numFmtId="0" fontId="2" fillId="0" borderId="43"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72" xfId="0" applyFont="1" applyBorder="1" applyAlignment="1">
      <alignment horizontal="left" wrapText="1"/>
    </xf>
    <xf numFmtId="0" fontId="2" fillId="0" borderId="71" xfId="0" applyFont="1" applyBorder="1" applyAlignment="1">
      <alignment horizontal="left"/>
    </xf>
    <xf numFmtId="0" fontId="2" fillId="0" borderId="73" xfId="0" applyFont="1" applyBorder="1" applyAlignment="1">
      <alignment horizontal="left"/>
    </xf>
    <xf numFmtId="0" fontId="2" fillId="0" borderId="0" xfId="0" applyFont="1" applyAlignment="1">
      <alignment horizontal="lef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74" xfId="0" applyFont="1" applyBorder="1" applyAlignment="1">
      <alignment horizontal="center"/>
    </xf>
    <xf numFmtId="0" fontId="2" fillId="0" borderId="12"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right"/>
    </xf>
    <xf numFmtId="0" fontId="2" fillId="0" borderId="3" xfId="0" applyFont="1" applyBorder="1" applyAlignment="1">
      <alignment horizontal="right"/>
    </xf>
    <xf numFmtId="0" fontId="2" fillId="0" borderId="2" xfId="0" applyFont="1" applyBorder="1" applyAlignment="1">
      <alignment horizontal="right"/>
    </xf>
    <xf numFmtId="0" fontId="2" fillId="0" borderId="0" xfId="0" applyFont="1" applyAlignment="1" applyProtection="1">
      <alignment horizontal="left" wrapText="1"/>
      <protection locked="0"/>
    </xf>
    <xf numFmtId="0" fontId="2" fillId="0" borderId="3" xfId="0" applyFont="1" applyBorder="1" applyAlignment="1">
      <alignment horizontal="center"/>
    </xf>
    <xf numFmtId="0" fontId="2" fillId="0" borderId="0" xfId="0" applyFont="1" applyAlignment="1">
      <alignment horizontal="left" vertical="top" wrapText="1"/>
    </xf>
    <xf numFmtId="0" fontId="22" fillId="0" borderId="0" xfId="0" applyFont="1" applyAlignment="1" applyProtection="1">
      <alignment horizontal="left" vertical="top" wrapText="1"/>
      <protection locked="0"/>
    </xf>
    <xf numFmtId="0" fontId="2" fillId="0" borderId="51" xfId="0" applyFont="1" applyBorder="1" applyAlignment="1">
      <alignment horizontal="left"/>
    </xf>
    <xf numFmtId="0" fontId="2" fillId="0" borderId="8" xfId="0" applyFont="1" applyBorder="1" applyAlignment="1">
      <alignment horizontal="center"/>
    </xf>
    <xf numFmtId="0" fontId="2" fillId="0" borderId="1"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7" fillId="0" borderId="0" xfId="0" applyFont="1" applyAlignment="1">
      <alignment horizontal="right"/>
    </xf>
    <xf numFmtId="0" fontId="7" fillId="0" borderId="0" xfId="0" applyFont="1" applyAlignment="1">
      <alignment horizontal="center"/>
    </xf>
    <xf numFmtId="0" fontId="2" fillId="0" borderId="0" xfId="0" applyFont="1" applyAlignment="1">
      <alignment horizontal="left"/>
    </xf>
    <xf numFmtId="0" fontId="17" fillId="0" borderId="12" xfId="0" applyFont="1" applyBorder="1" applyAlignment="1" applyProtection="1">
      <alignment horizontal="left"/>
      <protection locked="0"/>
    </xf>
    <xf numFmtId="0" fontId="17" fillId="0" borderId="14" xfId="0" applyFont="1" applyBorder="1" applyAlignment="1" applyProtection="1">
      <alignment horizontal="left"/>
      <protection locked="0"/>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74" xfId="0" applyFont="1" applyBorder="1" applyAlignment="1">
      <alignment horizontal="center" vertical="center"/>
    </xf>
    <xf numFmtId="0" fontId="11" fillId="0" borderId="8" xfId="0" applyFont="1" applyBorder="1" applyAlignment="1" applyProtection="1">
      <alignment horizontal="center"/>
      <protection locked="0"/>
    </xf>
    <xf numFmtId="168" fontId="11" fillId="0" borderId="0" xfId="0" applyNumberFormat="1" applyFont="1" applyAlignment="1">
      <alignment horizontal="center"/>
    </xf>
    <xf numFmtId="0" fontId="11" fillId="0" borderId="0" xfId="0" applyFont="1" applyAlignment="1">
      <alignment horizontal="left" wrapText="1"/>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8" xfId="0" applyFont="1" applyBorder="1" applyAlignment="1">
      <alignment horizontal="right"/>
    </xf>
    <xf numFmtId="0" fontId="12" fillId="0" borderId="43" xfId="0" applyFont="1" applyBorder="1" applyAlignment="1">
      <alignment horizontal="right"/>
    </xf>
    <xf numFmtId="0" fontId="24" fillId="0" borderId="8" xfId="0" applyFont="1" applyBorder="1" applyAlignment="1">
      <alignment horizontal="left" wrapText="1"/>
    </xf>
    <xf numFmtId="0" fontId="24" fillId="0" borderId="43" xfId="0" applyFont="1" applyBorder="1" applyAlignment="1">
      <alignment horizontal="left" wrapText="1"/>
    </xf>
    <xf numFmtId="0" fontId="12" fillId="0" borderId="8"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left"/>
    </xf>
    <xf numFmtId="0" fontId="3" fillId="0" borderId="76" xfId="0" applyFont="1" applyBorder="1" applyAlignment="1">
      <alignment horizontal="left"/>
    </xf>
    <xf numFmtId="0" fontId="3" fillId="0" borderId="77" xfId="0" applyFont="1" applyBorder="1" applyAlignment="1">
      <alignment horizontal="left"/>
    </xf>
    <xf numFmtId="0" fontId="3" fillId="0" borderId="78" xfId="0" applyFont="1" applyBorder="1" applyAlignment="1">
      <alignment horizontal="left"/>
    </xf>
    <xf numFmtId="0" fontId="19" fillId="0" borderId="12" xfId="0" applyFont="1" applyBorder="1" applyAlignment="1">
      <alignment horizontal="center"/>
    </xf>
    <xf numFmtId="0" fontId="4" fillId="0" borderId="0" xfId="0" applyFont="1" applyAlignment="1">
      <alignment horizontal="center"/>
    </xf>
    <xf numFmtId="0" fontId="0" fillId="0" borderId="20"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20" xfId="0" applyBorder="1" applyAlignment="1" applyProtection="1">
      <alignment horizontal="left"/>
      <protection locked="0"/>
    </xf>
    <xf numFmtId="0" fontId="0" fillId="0" borderId="22" xfId="0" applyBorder="1" applyAlignment="1" applyProtection="1">
      <alignment horizontal="left"/>
      <protection locked="0"/>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0" fillId="0" borderId="19" xfId="0" applyBorder="1" applyAlignment="1">
      <alignment horizontal="center"/>
    </xf>
    <xf numFmtId="0" fontId="7" fillId="0" borderId="8" xfId="0" applyFont="1" applyBorder="1" applyAlignment="1">
      <alignment horizontal="center"/>
    </xf>
  </cellXfs>
  <cellStyles count="4">
    <cellStyle name="Comma" xfId="1" builtinId="3"/>
    <cellStyle name="Currency" xfId="2" builtinId="4"/>
    <cellStyle name="Normal" xfId="0" builtinId="0"/>
    <cellStyle name="Normal_Sheet1" xfId="3" xr:uid="{00000000-0005-0000-0000-000003000000}"/>
  </cellStyles>
  <dxfs count="0"/>
  <tableStyles count="0" defaultTableStyle="TableStyleMedium2" defaultPivotStyle="PivotStyleLight16"/>
  <colors>
    <mruColors>
      <color rgb="FF005A9E"/>
      <color rgb="FF0B04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82</xdr:row>
      <xdr:rowOff>0</xdr:rowOff>
    </xdr:from>
    <xdr:to>
      <xdr:col>16</xdr:col>
      <xdr:colOff>285751</xdr:colOff>
      <xdr:row>100</xdr:row>
      <xdr:rowOff>86437</xdr:rowOff>
    </xdr:to>
    <xdr:pic>
      <xdr:nvPicPr>
        <xdr:cNvPr id="4" name="Picture 3">
          <a:extLst>
            <a:ext uri="{FF2B5EF4-FFF2-40B4-BE49-F238E27FC236}">
              <a16:creationId xmlns:a16="http://schemas.microsoft.com/office/drawing/2014/main" id="{E93C53B5-7CDB-9D1B-DCF4-79CD528457F6}"/>
            </a:ext>
          </a:extLst>
        </xdr:cNvPr>
        <xdr:cNvPicPr>
          <a:picLocks noChangeAspect="1"/>
        </xdr:cNvPicPr>
      </xdr:nvPicPr>
      <xdr:blipFill>
        <a:blip xmlns:r="http://schemas.openxmlformats.org/officeDocument/2006/relationships" r:embed="rId1"/>
        <a:stretch>
          <a:fillRect/>
        </a:stretch>
      </xdr:blipFill>
      <xdr:spPr>
        <a:xfrm>
          <a:off x="1" y="8181975"/>
          <a:ext cx="10039350" cy="3001087"/>
        </a:xfrm>
        <a:prstGeom prst="rect">
          <a:avLst/>
        </a:prstGeom>
      </xdr:spPr>
    </xdr:pic>
    <xdr:clientData/>
  </xdr:twoCellAnchor>
  <xdr:twoCellAnchor editAs="oneCell">
    <xdr:from>
      <xdr:col>0</xdr:col>
      <xdr:colOff>0</xdr:colOff>
      <xdr:row>3</xdr:row>
      <xdr:rowOff>9525</xdr:rowOff>
    </xdr:from>
    <xdr:to>
      <xdr:col>10</xdr:col>
      <xdr:colOff>104775</xdr:colOff>
      <xdr:row>41</xdr:row>
      <xdr:rowOff>38566</xdr:rowOff>
    </xdr:to>
    <xdr:pic>
      <xdr:nvPicPr>
        <xdr:cNvPr id="5" name="Picture 4">
          <a:extLst>
            <a:ext uri="{FF2B5EF4-FFF2-40B4-BE49-F238E27FC236}">
              <a16:creationId xmlns:a16="http://schemas.microsoft.com/office/drawing/2014/main" id="{40B3BBFF-2ECF-DE86-441F-78E1EB4AD1C8}"/>
            </a:ext>
          </a:extLst>
        </xdr:cNvPr>
        <xdr:cNvPicPr>
          <a:picLocks noChangeAspect="1"/>
        </xdr:cNvPicPr>
      </xdr:nvPicPr>
      <xdr:blipFill>
        <a:blip xmlns:r="http://schemas.openxmlformats.org/officeDocument/2006/relationships" r:embed="rId2"/>
        <a:stretch>
          <a:fillRect/>
        </a:stretch>
      </xdr:blipFill>
      <xdr:spPr>
        <a:xfrm>
          <a:off x="0" y="523875"/>
          <a:ext cx="6200775" cy="6182191"/>
        </a:xfrm>
        <a:prstGeom prst="rect">
          <a:avLst/>
        </a:prstGeom>
      </xdr:spPr>
    </xdr:pic>
    <xdr:clientData/>
  </xdr:twoCellAnchor>
  <xdr:twoCellAnchor editAs="oneCell">
    <xdr:from>
      <xdr:col>0</xdr:col>
      <xdr:colOff>0</xdr:colOff>
      <xdr:row>48</xdr:row>
      <xdr:rowOff>9526</xdr:rowOff>
    </xdr:from>
    <xdr:to>
      <xdr:col>21</xdr:col>
      <xdr:colOff>243624</xdr:colOff>
      <xdr:row>73</xdr:row>
      <xdr:rowOff>152401</xdr:rowOff>
    </xdr:to>
    <xdr:pic>
      <xdr:nvPicPr>
        <xdr:cNvPr id="6" name="Picture 5">
          <a:extLst>
            <a:ext uri="{FF2B5EF4-FFF2-40B4-BE49-F238E27FC236}">
              <a16:creationId xmlns:a16="http://schemas.microsoft.com/office/drawing/2014/main" id="{3C817AD4-3B21-7709-1CF6-8903052D70DD}"/>
            </a:ext>
          </a:extLst>
        </xdr:cNvPr>
        <xdr:cNvPicPr>
          <a:picLocks noChangeAspect="1"/>
        </xdr:cNvPicPr>
      </xdr:nvPicPr>
      <xdr:blipFill>
        <a:blip xmlns:r="http://schemas.openxmlformats.org/officeDocument/2006/relationships" r:embed="rId3"/>
        <a:stretch>
          <a:fillRect/>
        </a:stretch>
      </xdr:blipFill>
      <xdr:spPr>
        <a:xfrm>
          <a:off x="0" y="7839076"/>
          <a:ext cx="13045224" cy="419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14654</xdr:colOff>
      <xdr:row>0</xdr:row>
      <xdr:rowOff>0</xdr:rowOff>
    </xdr:from>
    <xdr:to>
      <xdr:col>2</xdr:col>
      <xdr:colOff>163427</xdr:colOff>
      <xdr:row>3</xdr:row>
      <xdr:rowOff>65485</xdr:rowOff>
    </xdr:to>
    <xdr:pic>
      <xdr:nvPicPr>
        <xdr:cNvPr id="3" name="Picture 2">
          <a:extLst>
            <a:ext uri="{FF2B5EF4-FFF2-40B4-BE49-F238E27FC236}">
              <a16:creationId xmlns:a16="http://schemas.microsoft.com/office/drawing/2014/main" id="{DC868B6D-8525-3344-A6F1-67CD69A3D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54" y="0"/>
          <a:ext cx="1577523" cy="5060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680357</xdr:colOff>
      <xdr:row>1</xdr:row>
      <xdr:rowOff>217714</xdr:rowOff>
    </xdr:from>
    <xdr:to>
      <xdr:col>8</xdr:col>
      <xdr:colOff>359391</xdr:colOff>
      <xdr:row>6</xdr:row>
      <xdr:rowOff>239140</xdr:rowOff>
    </xdr:to>
    <xdr:pic>
      <xdr:nvPicPr>
        <xdr:cNvPr id="3" name="Picture 2">
          <a:extLst>
            <a:ext uri="{FF2B5EF4-FFF2-40B4-BE49-F238E27FC236}">
              <a16:creationId xmlns:a16="http://schemas.microsoft.com/office/drawing/2014/main" id="{F0730F5E-3503-8107-81A4-119F9E283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8732" y="487589"/>
          <a:ext cx="3854159" cy="12596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DC47-8138-48A3-88E2-816C5B7659BE}">
  <dimension ref="A1:A82"/>
  <sheetViews>
    <sheetView topLeftCell="A30" workbookViewId="0">
      <selection activeCell="A80" sqref="A80"/>
    </sheetView>
  </sheetViews>
  <sheetFormatPr defaultRowHeight="13.2" x14ac:dyDescent="0.25"/>
  <sheetData>
    <row r="1" spans="1:1" ht="13.8" x14ac:dyDescent="0.25">
      <c r="A1" s="86" t="s">
        <v>130</v>
      </c>
    </row>
    <row r="2" spans="1:1" x14ac:dyDescent="0.25">
      <c r="A2" s="132" t="s">
        <v>181</v>
      </c>
    </row>
    <row r="3" spans="1:1" x14ac:dyDescent="0.25">
      <c r="A3" t="s">
        <v>137</v>
      </c>
    </row>
    <row r="44" spans="1:1" ht="13.8" x14ac:dyDescent="0.25">
      <c r="A44" s="86" t="s">
        <v>131</v>
      </c>
    </row>
    <row r="45" spans="1:1" x14ac:dyDescent="0.25">
      <c r="A45" s="85" t="s">
        <v>132</v>
      </c>
    </row>
    <row r="46" spans="1:1" x14ac:dyDescent="0.25">
      <c r="A46" s="132" t="s">
        <v>147</v>
      </c>
    </row>
    <row r="47" spans="1:1" x14ac:dyDescent="0.25">
      <c r="A47" s="85" t="s">
        <v>133</v>
      </c>
    </row>
    <row r="48" spans="1:1" x14ac:dyDescent="0.25">
      <c r="A48" s="85" t="s">
        <v>136</v>
      </c>
    </row>
    <row r="49" spans="1:1" x14ac:dyDescent="0.25">
      <c r="A49" s="85"/>
    </row>
    <row r="76" spans="1:1" ht="13.8" x14ac:dyDescent="0.25">
      <c r="A76" s="86" t="s">
        <v>134</v>
      </c>
    </row>
    <row r="77" spans="1:1" x14ac:dyDescent="0.25">
      <c r="A77" s="132" t="s">
        <v>148</v>
      </c>
    </row>
    <row r="78" spans="1:1" x14ac:dyDescent="0.25">
      <c r="A78" s="132" t="s">
        <v>182</v>
      </c>
    </row>
    <row r="79" spans="1:1" x14ac:dyDescent="0.25">
      <c r="A79" s="132" t="s">
        <v>185</v>
      </c>
    </row>
    <row r="80" spans="1:1" x14ac:dyDescent="0.25">
      <c r="A80" s="132" t="s">
        <v>183</v>
      </c>
    </row>
    <row r="81" spans="1:1" x14ac:dyDescent="0.25">
      <c r="A81" s="85" t="s">
        <v>135</v>
      </c>
    </row>
    <row r="82" spans="1:1" x14ac:dyDescent="0.25">
      <c r="A82" s="132" t="s">
        <v>184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tabSelected="1" view="pageLayout" zoomScale="130" zoomScaleNormal="175" zoomScalePageLayoutView="130" workbookViewId="0">
      <selection activeCell="B7" sqref="B7:G7"/>
    </sheetView>
  </sheetViews>
  <sheetFormatPr defaultColWidth="9.109375" defaultRowHeight="10.199999999999999" x14ac:dyDescent="0.2"/>
  <cols>
    <col min="1" max="1" width="11.33203125" style="1" customWidth="1"/>
    <col min="2" max="4" width="9.109375" style="1"/>
    <col min="5" max="5" width="9.6640625" style="1" customWidth="1"/>
    <col min="6" max="7" width="9.109375" style="1"/>
    <col min="8" max="8" width="7.5546875" style="1" customWidth="1"/>
    <col min="9" max="9" width="4.44140625" style="1" bestFit="1" customWidth="1"/>
    <col min="10" max="10" width="14" style="1" customWidth="1"/>
    <col min="11" max="11" width="10.88671875" style="1" customWidth="1"/>
    <col min="12" max="16384" width="9.109375" style="1"/>
  </cols>
  <sheetData>
    <row r="1" spans="1:11" x14ac:dyDescent="0.2">
      <c r="A1" s="355" t="s">
        <v>163</v>
      </c>
      <c r="B1" s="355"/>
      <c r="C1" s="355"/>
      <c r="D1" s="355"/>
      <c r="E1" s="355"/>
      <c r="F1" s="355"/>
      <c r="G1" s="355"/>
      <c r="H1" s="355"/>
      <c r="I1" s="356" t="s">
        <v>186</v>
      </c>
      <c r="J1" s="356"/>
      <c r="K1" s="356"/>
    </row>
    <row r="3" spans="1:11" ht="10.8" thickBot="1" x14ac:dyDescent="0.25">
      <c r="J3" s="281" t="s">
        <v>155</v>
      </c>
      <c r="K3" s="130"/>
    </row>
    <row r="4" spans="1:11" ht="7.5" customHeight="1" x14ac:dyDescent="0.2">
      <c r="D4" s="360" t="s">
        <v>179</v>
      </c>
      <c r="E4" s="361"/>
      <c r="F4" s="336"/>
      <c r="G4" s="337"/>
    </row>
    <row r="5" spans="1:11" ht="10.5" customHeight="1" thickBot="1" x14ac:dyDescent="0.25">
      <c r="A5" s="1" t="s">
        <v>22</v>
      </c>
      <c r="D5" s="362"/>
      <c r="E5" s="363"/>
      <c r="F5" s="338"/>
      <c r="G5" s="339"/>
    </row>
    <row r="6" spans="1:11" x14ac:dyDescent="0.2">
      <c r="A6" s="15" t="s">
        <v>109</v>
      </c>
      <c r="B6" s="358"/>
      <c r="C6" s="358"/>
      <c r="D6" s="359"/>
      <c r="E6" s="359"/>
      <c r="F6" s="359"/>
      <c r="G6" s="359"/>
      <c r="J6" s="15" t="s">
        <v>4</v>
      </c>
      <c r="K6" s="317"/>
    </row>
    <row r="7" spans="1:11" x14ac:dyDescent="0.2">
      <c r="A7" s="15" t="s">
        <v>1</v>
      </c>
      <c r="B7" s="358"/>
      <c r="C7" s="358"/>
      <c r="D7" s="358"/>
      <c r="E7" s="358"/>
      <c r="F7" s="358"/>
      <c r="G7" s="358"/>
      <c r="J7" s="15" t="s">
        <v>5</v>
      </c>
      <c r="K7" s="318"/>
    </row>
    <row r="8" spans="1:11" x14ac:dyDescent="0.2">
      <c r="A8" s="15" t="s">
        <v>113</v>
      </c>
      <c r="B8" s="358"/>
      <c r="C8" s="358"/>
      <c r="D8" s="358"/>
      <c r="E8" s="358"/>
      <c r="F8" s="358"/>
      <c r="G8" s="358"/>
      <c r="J8" s="15" t="s">
        <v>108</v>
      </c>
      <c r="K8" s="318"/>
    </row>
    <row r="9" spans="1:11" x14ac:dyDescent="0.2">
      <c r="A9" s="15" t="s">
        <v>2</v>
      </c>
      <c r="B9" s="358"/>
      <c r="C9" s="358"/>
      <c r="D9" s="358"/>
      <c r="E9" s="358"/>
      <c r="F9" s="358"/>
      <c r="G9" s="358"/>
      <c r="J9" s="15" t="s">
        <v>107</v>
      </c>
      <c r="K9" s="319"/>
    </row>
    <row r="10" spans="1:11" x14ac:dyDescent="0.2">
      <c r="A10" s="15" t="s">
        <v>112</v>
      </c>
      <c r="B10" s="358"/>
      <c r="C10" s="358"/>
      <c r="D10" s="358"/>
      <c r="E10" s="358"/>
      <c r="F10" s="358"/>
      <c r="G10" s="358"/>
      <c r="K10" s="84"/>
    </row>
    <row r="11" spans="1:11" x14ac:dyDescent="0.2">
      <c r="A11" s="15" t="s">
        <v>110</v>
      </c>
      <c r="B11" s="358"/>
      <c r="C11" s="358"/>
      <c r="D11" s="358"/>
      <c r="E11" s="358"/>
      <c r="F11" s="358"/>
      <c r="G11" s="358"/>
      <c r="J11" s="15" t="s">
        <v>152</v>
      </c>
      <c r="K11" s="324"/>
    </row>
    <row r="12" spans="1:11" x14ac:dyDescent="0.2">
      <c r="A12" s="15" t="s">
        <v>111</v>
      </c>
      <c r="B12" s="358"/>
      <c r="C12" s="358"/>
      <c r="D12" s="358"/>
      <c r="E12" s="358"/>
      <c r="F12" s="358"/>
      <c r="G12" s="358"/>
      <c r="J12" s="15" t="s">
        <v>153</v>
      </c>
      <c r="K12" s="324"/>
    </row>
    <row r="13" spans="1:11" x14ac:dyDescent="0.2">
      <c r="A13" s="15" t="s">
        <v>151</v>
      </c>
      <c r="B13" s="358"/>
      <c r="C13" s="358"/>
      <c r="D13" s="358"/>
      <c r="E13" s="358"/>
      <c r="F13" s="358"/>
      <c r="G13" s="358"/>
      <c r="J13" s="15" t="s">
        <v>162</v>
      </c>
      <c r="K13" s="324"/>
    </row>
    <row r="14" spans="1:11" ht="3" customHeight="1" x14ac:dyDescent="0.2">
      <c r="A14" s="9"/>
      <c r="B14" s="10"/>
      <c r="C14" s="10"/>
      <c r="D14" s="10"/>
      <c r="E14" s="29"/>
      <c r="F14" s="29"/>
      <c r="G14" s="29"/>
      <c r="H14" s="70"/>
      <c r="I14" s="70"/>
      <c r="J14" s="10"/>
      <c r="K14" s="11"/>
    </row>
    <row r="15" spans="1:11" x14ac:dyDescent="0.2">
      <c r="A15" s="2"/>
      <c r="B15" s="4" t="s">
        <v>8</v>
      </c>
      <c r="C15" s="4"/>
      <c r="D15" s="3"/>
      <c r="H15" s="13" t="s">
        <v>13</v>
      </c>
    </row>
    <row r="16" spans="1:11" x14ac:dyDescent="0.2">
      <c r="A16" s="14">
        <v>1</v>
      </c>
      <c r="B16" s="14">
        <v>2</v>
      </c>
      <c r="C16" s="14">
        <v>3</v>
      </c>
      <c r="D16" s="14">
        <v>4</v>
      </c>
      <c r="F16" s="328" t="s">
        <v>14</v>
      </c>
      <c r="G16" s="331"/>
      <c r="H16" s="331"/>
      <c r="I16" s="330"/>
      <c r="J16" s="16">
        <f>'Schedule of Values'!G111</f>
        <v>0</v>
      </c>
    </row>
    <row r="17" spans="1:11" ht="20.399999999999999" x14ac:dyDescent="0.2">
      <c r="A17" s="14" t="s">
        <v>9</v>
      </c>
      <c r="B17" s="79" t="s">
        <v>120</v>
      </c>
      <c r="C17" s="14" t="s">
        <v>10</v>
      </c>
      <c r="D17" s="14" t="s">
        <v>11</v>
      </c>
      <c r="F17" s="332" t="s">
        <v>177</v>
      </c>
      <c r="G17" s="333"/>
      <c r="H17" s="333"/>
      <c r="I17" s="334"/>
      <c r="J17" s="19">
        <f>C27-D27</f>
        <v>0</v>
      </c>
    </row>
    <row r="18" spans="1:11" x14ac:dyDescent="0.2">
      <c r="A18" s="127"/>
      <c r="B18" s="128"/>
      <c r="C18" s="129"/>
      <c r="D18" s="129"/>
      <c r="F18" s="328" t="s">
        <v>15</v>
      </c>
      <c r="G18" s="329"/>
      <c r="H18" s="329"/>
      <c r="I18" s="330"/>
      <c r="J18" s="16">
        <f>+J17+J16</f>
        <v>0</v>
      </c>
    </row>
    <row r="19" spans="1:11" x14ac:dyDescent="0.2">
      <c r="A19" s="127"/>
      <c r="B19" s="128"/>
      <c r="C19" s="129"/>
      <c r="D19" s="129"/>
      <c r="J19" s="20"/>
    </row>
    <row r="20" spans="1:11" x14ac:dyDescent="0.2">
      <c r="A20" s="127"/>
      <c r="B20" s="128"/>
      <c r="C20" s="129"/>
      <c r="D20" s="129"/>
      <c r="F20" s="328" t="s">
        <v>16</v>
      </c>
      <c r="G20" s="329"/>
      <c r="H20" s="329"/>
      <c r="I20" s="330"/>
      <c r="J20" s="16">
        <f>'Schedule of Values'!Q136</f>
        <v>0</v>
      </c>
    </row>
    <row r="21" spans="1:11" x14ac:dyDescent="0.2">
      <c r="A21" s="127"/>
      <c r="B21" s="128"/>
      <c r="C21" s="129"/>
      <c r="D21" s="129"/>
      <c r="F21" s="328" t="s">
        <v>17</v>
      </c>
      <c r="G21" s="329"/>
      <c r="H21" s="329"/>
      <c r="I21" s="330"/>
      <c r="J21" s="16">
        <f>'Schedule of Values'!O136</f>
        <v>0</v>
      </c>
    </row>
    <row r="22" spans="1:11" x14ac:dyDescent="0.2">
      <c r="A22" s="127"/>
      <c r="B22" s="128"/>
      <c r="C22" s="129"/>
      <c r="D22" s="129"/>
      <c r="F22" s="328" t="s">
        <v>18</v>
      </c>
      <c r="G22" s="329"/>
      <c r="H22" s="329"/>
      <c r="I22" s="330"/>
      <c r="J22" s="16">
        <f>J21+J20</f>
        <v>0</v>
      </c>
    </row>
    <row r="23" spans="1:11" x14ac:dyDescent="0.2">
      <c r="A23" s="127"/>
      <c r="B23" s="128"/>
      <c r="C23" s="129"/>
      <c r="D23" s="129"/>
      <c r="F23" s="2" t="s">
        <v>115</v>
      </c>
      <c r="G23" s="131">
        <v>5</v>
      </c>
      <c r="H23" s="4"/>
      <c r="I23" s="3"/>
      <c r="J23" s="16">
        <f>ROUND(J22*(G23/100),2)</f>
        <v>0</v>
      </c>
    </row>
    <row r="24" spans="1:11" x14ac:dyDescent="0.2">
      <c r="A24" s="127"/>
      <c r="B24" s="128"/>
      <c r="C24" s="129"/>
      <c r="D24" s="129"/>
      <c r="F24" s="328" t="s">
        <v>19</v>
      </c>
      <c r="G24" s="329"/>
      <c r="H24" s="329"/>
      <c r="I24" s="330"/>
      <c r="J24" s="16">
        <f>J22-J23</f>
        <v>0</v>
      </c>
    </row>
    <row r="25" spans="1:11" x14ac:dyDescent="0.2">
      <c r="A25" s="127"/>
      <c r="B25" s="128"/>
      <c r="C25" s="129"/>
      <c r="D25" s="129"/>
      <c r="F25" s="328" t="s">
        <v>114</v>
      </c>
      <c r="G25" s="329"/>
      <c r="H25" s="329"/>
      <c r="I25" s="330"/>
      <c r="J25" s="129">
        <v>0</v>
      </c>
    </row>
    <row r="26" spans="1:11" x14ac:dyDescent="0.2">
      <c r="A26" s="127"/>
      <c r="B26" s="128"/>
      <c r="C26" s="129"/>
      <c r="D26" s="129"/>
      <c r="F26" s="328" t="s">
        <v>20</v>
      </c>
      <c r="G26" s="329"/>
      <c r="H26" s="329"/>
      <c r="I26" s="330"/>
      <c r="J26" s="129">
        <v>0</v>
      </c>
    </row>
    <row r="27" spans="1:11" x14ac:dyDescent="0.2">
      <c r="A27" s="5" t="s">
        <v>12</v>
      </c>
      <c r="B27" s="21"/>
      <c r="C27" s="17">
        <f>SUM(C18:C26)</f>
        <v>0</v>
      </c>
      <c r="D27" s="17">
        <f>SUM(D18:D26)</f>
        <v>0</v>
      </c>
      <c r="F27" s="328" t="s">
        <v>21</v>
      </c>
      <c r="G27" s="329"/>
      <c r="H27" s="329"/>
      <c r="I27" s="330"/>
      <c r="J27" s="17">
        <f>J24-J25-J26</f>
        <v>0</v>
      </c>
    </row>
    <row r="28" spans="1:11" ht="3" customHeight="1" x14ac:dyDescent="0.2">
      <c r="A28" s="9"/>
      <c r="B28" s="10"/>
      <c r="C28" s="10"/>
      <c r="D28" s="10"/>
      <c r="E28" s="10"/>
      <c r="F28" s="10"/>
      <c r="G28" s="10"/>
      <c r="H28" s="10"/>
      <c r="I28" s="10"/>
      <c r="J28" s="10"/>
      <c r="K28" s="11"/>
    </row>
    <row r="29" spans="1:11" x14ac:dyDescent="0.2">
      <c r="A29" s="1" t="s">
        <v>23</v>
      </c>
      <c r="B29" s="1" t="s">
        <v>24</v>
      </c>
    </row>
    <row r="30" spans="1:11" x14ac:dyDescent="0.2">
      <c r="A30" s="1" t="s">
        <v>25</v>
      </c>
    </row>
    <row r="31" spans="1:11" x14ac:dyDescent="0.2">
      <c r="A31" s="13" t="s">
        <v>27</v>
      </c>
      <c r="B31" s="357" t="s">
        <v>26</v>
      </c>
      <c r="C31" s="357"/>
      <c r="D31" s="357"/>
      <c r="E31" s="357"/>
      <c r="F31" s="357"/>
      <c r="G31" s="357"/>
      <c r="H31" s="357"/>
      <c r="I31" s="357"/>
      <c r="J31" s="357"/>
      <c r="K31" s="357"/>
    </row>
    <row r="32" spans="1:11" x14ac:dyDescent="0.2">
      <c r="A32" s="13" t="s">
        <v>28</v>
      </c>
      <c r="B32" s="357" t="s">
        <v>29</v>
      </c>
      <c r="C32" s="357"/>
      <c r="D32" s="357"/>
      <c r="E32" s="357"/>
      <c r="F32" s="357"/>
      <c r="G32" s="357"/>
      <c r="H32" s="357"/>
      <c r="I32" s="357"/>
      <c r="J32" s="357"/>
      <c r="K32" s="357"/>
    </row>
    <row r="33" spans="1:14" x14ac:dyDescent="0.2">
      <c r="A33" s="13" t="s">
        <v>30</v>
      </c>
      <c r="B33" s="357" t="s">
        <v>31</v>
      </c>
      <c r="C33" s="357"/>
      <c r="D33" s="357"/>
      <c r="E33" s="357"/>
      <c r="F33" s="357"/>
      <c r="G33" s="357"/>
      <c r="H33" s="357"/>
      <c r="I33" s="357"/>
      <c r="J33" s="357"/>
      <c r="K33" s="357"/>
    </row>
    <row r="34" spans="1:14" ht="45" customHeight="1" x14ac:dyDescent="0.2">
      <c r="A34" s="310" t="s">
        <v>32</v>
      </c>
      <c r="B34" s="346" t="s">
        <v>164</v>
      </c>
      <c r="C34" s="346"/>
      <c r="D34" s="346"/>
      <c r="E34" s="346"/>
      <c r="F34" s="346"/>
      <c r="G34" s="346"/>
      <c r="H34" s="346"/>
      <c r="I34" s="346"/>
      <c r="J34" s="346"/>
      <c r="K34" s="346"/>
    </row>
    <row r="35" spans="1:14" ht="35.25" customHeight="1" x14ac:dyDescent="0.2">
      <c r="A35" s="310" t="s">
        <v>33</v>
      </c>
      <c r="B35" s="346" t="s">
        <v>180</v>
      </c>
      <c r="C35" s="346"/>
      <c r="D35" s="346"/>
      <c r="E35" s="346"/>
      <c r="F35" s="346"/>
      <c r="G35" s="346"/>
      <c r="H35" s="346"/>
      <c r="I35" s="346"/>
      <c r="J35" s="346"/>
      <c r="K35" s="346"/>
    </row>
    <row r="36" spans="1:14" ht="5.25" customHeight="1" x14ac:dyDescent="0.2"/>
    <row r="37" spans="1:14" ht="11.25" customHeight="1" x14ac:dyDescent="0.2">
      <c r="A37" s="15" t="s">
        <v>3</v>
      </c>
      <c r="B37" s="341" t="s">
        <v>60</v>
      </c>
      <c r="C37" s="347"/>
      <c r="D37" s="347"/>
      <c r="E37" s="342"/>
      <c r="G37" s="348" t="s">
        <v>178</v>
      </c>
      <c r="H37" s="348"/>
      <c r="I37" s="348"/>
      <c r="J37" s="348"/>
      <c r="K37" s="348"/>
    </row>
    <row r="38" spans="1:14" ht="22.5" customHeight="1" x14ac:dyDescent="0.2">
      <c r="A38" s="15" t="s">
        <v>34</v>
      </c>
      <c r="B38" s="341" t="s">
        <v>60</v>
      </c>
      <c r="C38" s="347"/>
      <c r="D38" s="347"/>
      <c r="E38" s="342"/>
      <c r="G38" s="348"/>
      <c r="H38" s="348"/>
      <c r="I38" s="348"/>
      <c r="J38" s="348"/>
      <c r="K38" s="348"/>
    </row>
    <row r="39" spans="1:14" ht="14.25" customHeight="1" x14ac:dyDescent="0.2">
      <c r="A39" s="15" t="s">
        <v>35</v>
      </c>
      <c r="B39" s="341"/>
      <c r="C39" s="342"/>
      <c r="D39" s="15" t="s">
        <v>36</v>
      </c>
      <c r="E39" s="320" t="s">
        <v>60</v>
      </c>
      <c r="G39" s="349" t="s">
        <v>165</v>
      </c>
      <c r="H39" s="349"/>
      <c r="I39" s="349"/>
      <c r="J39" s="349"/>
      <c r="K39" s="349"/>
    </row>
    <row r="40" spans="1:14" ht="12.75" customHeight="1" x14ac:dyDescent="0.35">
      <c r="G40" s="349"/>
      <c r="H40" s="349"/>
      <c r="I40" s="349"/>
      <c r="J40" s="349"/>
      <c r="K40" s="349"/>
      <c r="N40" s="309"/>
    </row>
    <row r="41" spans="1:14" ht="18" x14ac:dyDescent="0.35">
      <c r="A41" s="321" t="s">
        <v>37</v>
      </c>
      <c r="B41" s="351"/>
      <c r="C41" s="351"/>
      <c r="D41" s="351"/>
      <c r="E41" s="1" t="s">
        <v>38</v>
      </c>
      <c r="G41" s="349"/>
      <c r="H41" s="349"/>
      <c r="I41" s="349"/>
      <c r="J41" s="349"/>
      <c r="K41" s="349"/>
      <c r="N41" s="309"/>
    </row>
    <row r="42" spans="1:14" x14ac:dyDescent="0.2">
      <c r="A42" s="350" t="s">
        <v>39</v>
      </c>
      <c r="B42" s="350"/>
      <c r="C42" s="347"/>
      <c r="D42" s="347"/>
    </row>
    <row r="43" spans="1:14" x14ac:dyDescent="0.2">
      <c r="A43" s="311"/>
      <c r="B43" s="311"/>
      <c r="C43" s="13"/>
      <c r="D43" s="13"/>
    </row>
    <row r="44" spans="1:14" x14ac:dyDescent="0.2">
      <c r="A44" s="311"/>
      <c r="B44" s="311"/>
      <c r="C44" s="13"/>
      <c r="D44" s="13"/>
    </row>
    <row r="45" spans="1:14" ht="3" customHeight="1" x14ac:dyDescent="0.2">
      <c r="A45" s="9"/>
      <c r="B45" s="10"/>
      <c r="C45" s="10"/>
      <c r="D45" s="10"/>
      <c r="E45" s="10"/>
      <c r="F45" s="10"/>
      <c r="G45" s="10"/>
      <c r="H45" s="10"/>
      <c r="I45" s="10"/>
      <c r="J45" s="10"/>
      <c r="K45" s="11"/>
    </row>
    <row r="46" spans="1:14" x14ac:dyDescent="0.2">
      <c r="A46" s="1" t="s">
        <v>40</v>
      </c>
    </row>
    <row r="47" spans="1:14" ht="35.25" customHeight="1" x14ac:dyDescent="0.2">
      <c r="A47" s="335" t="s">
        <v>166</v>
      </c>
      <c r="B47" s="335"/>
      <c r="C47" s="335"/>
      <c r="D47" s="335"/>
      <c r="E47" s="335"/>
      <c r="F47" s="335"/>
      <c r="G47" s="335"/>
      <c r="H47" s="335"/>
      <c r="I47" s="335"/>
      <c r="J47" s="335"/>
      <c r="K47" s="335"/>
    </row>
    <row r="48" spans="1:14" ht="20.25" customHeight="1" x14ac:dyDescent="0.2">
      <c r="A48" s="328" t="s">
        <v>41</v>
      </c>
      <c r="B48" s="331"/>
      <c r="C48" s="330"/>
      <c r="D48" s="341"/>
      <c r="E48" s="347"/>
      <c r="F48" s="347"/>
      <c r="G48" s="347"/>
      <c r="H48" s="342"/>
      <c r="J48" s="15" t="s">
        <v>42</v>
      </c>
      <c r="K48" s="127"/>
    </row>
    <row r="49" spans="1:11" ht="20.25" customHeight="1" x14ac:dyDescent="0.2">
      <c r="A49" s="328" t="s">
        <v>43</v>
      </c>
      <c r="B49" s="331"/>
      <c r="C49" s="330"/>
      <c r="D49" s="352"/>
      <c r="E49" s="353"/>
      <c r="F49" s="353"/>
      <c r="G49" s="353"/>
      <c r="H49" s="354"/>
    </row>
    <row r="50" spans="1:11" ht="18.75" customHeight="1" x14ac:dyDescent="0.2">
      <c r="A50" s="343" t="s">
        <v>44</v>
      </c>
      <c r="B50" s="344"/>
      <c r="C50" s="345"/>
      <c r="D50" s="352"/>
      <c r="E50" s="353"/>
      <c r="F50" s="353"/>
      <c r="G50" s="353"/>
      <c r="H50" s="354"/>
      <c r="J50" s="15" t="s">
        <v>42</v>
      </c>
      <c r="K50" s="127"/>
    </row>
    <row r="51" spans="1:11" ht="12" customHeight="1" x14ac:dyDescent="0.25">
      <c r="A51" s="325" t="s">
        <v>167</v>
      </c>
      <c r="B51" s="326"/>
      <c r="C51" s="326"/>
      <c r="D51" s="326"/>
      <c r="E51" s="326"/>
      <c r="F51" s="326"/>
      <c r="G51" s="326"/>
      <c r="H51" s="326"/>
      <c r="I51" s="326"/>
      <c r="J51" s="326"/>
      <c r="K51" s="327"/>
    </row>
    <row r="52" spans="1:11" x14ac:dyDescent="0.2">
      <c r="A52" s="14" t="s">
        <v>170</v>
      </c>
      <c r="B52" s="340" t="s">
        <v>171</v>
      </c>
      <c r="C52" s="340"/>
      <c r="D52" s="341" t="s">
        <v>172</v>
      </c>
      <c r="E52" s="342"/>
      <c r="F52" s="340" t="s">
        <v>173</v>
      </c>
      <c r="G52" s="340"/>
      <c r="J52" s="15" t="s">
        <v>175</v>
      </c>
      <c r="K52" s="15"/>
    </row>
    <row r="53" spans="1:11" ht="12" customHeight="1" x14ac:dyDescent="0.2">
      <c r="A53" s="14"/>
      <c r="B53" s="340"/>
      <c r="C53" s="340"/>
      <c r="D53" s="341"/>
      <c r="E53" s="342"/>
      <c r="F53" s="340"/>
      <c r="G53" s="340"/>
      <c r="J53" s="15" t="s">
        <v>152</v>
      </c>
      <c r="K53" s="15"/>
    </row>
    <row r="54" spans="1:11" ht="12" customHeight="1" x14ac:dyDescent="0.2">
      <c r="A54" s="14"/>
      <c r="B54" s="340"/>
      <c r="C54" s="340"/>
      <c r="D54" s="341"/>
      <c r="E54" s="342"/>
      <c r="F54" s="340"/>
      <c r="G54" s="340"/>
      <c r="J54" s="15" t="s">
        <v>168</v>
      </c>
      <c r="K54" s="15"/>
    </row>
    <row r="55" spans="1:11" ht="12" customHeight="1" x14ac:dyDescent="0.2">
      <c r="A55" s="14"/>
      <c r="B55" s="340"/>
      <c r="C55" s="340"/>
      <c r="D55" s="341"/>
      <c r="E55" s="342"/>
      <c r="F55" s="340"/>
      <c r="G55" s="340"/>
      <c r="J55" s="15" t="s">
        <v>169</v>
      </c>
      <c r="K55" s="15"/>
    </row>
    <row r="56" spans="1:11" ht="12" customHeight="1" x14ac:dyDescent="0.2">
      <c r="A56" s="14"/>
      <c r="B56" s="340"/>
      <c r="C56" s="340"/>
      <c r="D56" s="341"/>
      <c r="E56" s="342"/>
      <c r="F56" s="340"/>
      <c r="G56" s="340"/>
      <c r="J56" s="15" t="s">
        <v>176</v>
      </c>
      <c r="K56" s="15"/>
    </row>
    <row r="57" spans="1:11" ht="12" customHeight="1" x14ac:dyDescent="0.2">
      <c r="A57" s="14"/>
      <c r="B57" s="340"/>
      <c r="C57" s="340"/>
      <c r="D57" s="341"/>
      <c r="E57" s="342"/>
      <c r="F57" s="340"/>
      <c r="G57" s="340"/>
    </row>
    <row r="58" spans="1:11" ht="12" customHeight="1" x14ac:dyDescent="0.2">
      <c r="A58" s="14"/>
      <c r="B58" s="340"/>
      <c r="C58" s="340"/>
      <c r="D58" s="341"/>
      <c r="E58" s="342"/>
      <c r="F58" s="340"/>
      <c r="G58" s="340"/>
    </row>
    <row r="59" spans="1:11" ht="12" customHeight="1" x14ac:dyDescent="0.2">
      <c r="A59" s="15" t="s">
        <v>174</v>
      </c>
      <c r="B59" s="340"/>
      <c r="C59" s="340"/>
      <c r="D59" s="341"/>
      <c r="E59" s="342"/>
      <c r="F59" s="340"/>
      <c r="G59" s="340"/>
    </row>
  </sheetData>
  <sheetProtection sheet="1" objects="1" scenarios="1" formatCells="0" selectLockedCells="1"/>
  <mergeCells count="67">
    <mergeCell ref="A1:H1"/>
    <mergeCell ref="I1:K1"/>
    <mergeCell ref="B34:K34"/>
    <mergeCell ref="B33:K33"/>
    <mergeCell ref="B32:K32"/>
    <mergeCell ref="B31:K31"/>
    <mergeCell ref="B6:G6"/>
    <mergeCell ref="B7:G7"/>
    <mergeCell ref="B8:G8"/>
    <mergeCell ref="B9:G9"/>
    <mergeCell ref="B10:G10"/>
    <mergeCell ref="B11:G11"/>
    <mergeCell ref="B12:G12"/>
    <mergeCell ref="B13:G13"/>
    <mergeCell ref="F27:I27"/>
    <mergeCell ref="D4:E5"/>
    <mergeCell ref="D59:E59"/>
    <mergeCell ref="A48:C48"/>
    <mergeCell ref="A49:C49"/>
    <mergeCell ref="A50:C50"/>
    <mergeCell ref="B35:K35"/>
    <mergeCell ref="B37:E37"/>
    <mergeCell ref="G37:K38"/>
    <mergeCell ref="B38:E38"/>
    <mergeCell ref="G39:K41"/>
    <mergeCell ref="A42:B42"/>
    <mergeCell ref="C42:D42"/>
    <mergeCell ref="B41:D41"/>
    <mergeCell ref="B39:C39"/>
    <mergeCell ref="D50:H50"/>
    <mergeCell ref="D49:H49"/>
    <mergeCell ref="D48:H48"/>
    <mergeCell ref="D55:E55"/>
    <mergeCell ref="D56:E56"/>
    <mergeCell ref="B57:C57"/>
    <mergeCell ref="B53:C53"/>
    <mergeCell ref="B54:C54"/>
    <mergeCell ref="B55:C55"/>
    <mergeCell ref="B56:C56"/>
    <mergeCell ref="F59:G59"/>
    <mergeCell ref="D57:E57"/>
    <mergeCell ref="F57:G57"/>
    <mergeCell ref="B52:C52"/>
    <mergeCell ref="D52:E52"/>
    <mergeCell ref="F52:G52"/>
    <mergeCell ref="B58:C58"/>
    <mergeCell ref="D58:E58"/>
    <mergeCell ref="F58:G58"/>
    <mergeCell ref="F53:G53"/>
    <mergeCell ref="F54:G54"/>
    <mergeCell ref="F55:G55"/>
    <mergeCell ref="F56:G56"/>
    <mergeCell ref="B59:C59"/>
    <mergeCell ref="D53:E53"/>
    <mergeCell ref="D54:E54"/>
    <mergeCell ref="F4:G5"/>
    <mergeCell ref="F21:I21"/>
    <mergeCell ref="F22:I22"/>
    <mergeCell ref="F24:I24"/>
    <mergeCell ref="F25:I25"/>
    <mergeCell ref="A51:K51"/>
    <mergeCell ref="F26:I26"/>
    <mergeCell ref="F16:I16"/>
    <mergeCell ref="F17:I17"/>
    <mergeCell ref="F18:I18"/>
    <mergeCell ref="F20:I20"/>
    <mergeCell ref="A47:K47"/>
  </mergeCells>
  <phoneticPr fontId="8" type="noConversion"/>
  <pageMargins left="0.25" right="0.25" top="0.10416666666666667" bottom="0.14423076923076922" header="0.5" footer="0.5"/>
  <pageSetup orientation="portrait" horizontalDpi="4294967294"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R152"/>
  <sheetViews>
    <sheetView view="pageLayout" zoomScale="85" zoomScaleNormal="85" zoomScalePageLayoutView="85" workbookViewId="0">
      <selection activeCell="E6" sqref="E6"/>
    </sheetView>
  </sheetViews>
  <sheetFormatPr defaultColWidth="11.6640625" defaultRowHeight="15.6" x14ac:dyDescent="0.3"/>
  <cols>
    <col min="1" max="1" width="15" style="42" customWidth="1"/>
    <col min="2" max="2" width="22.33203125" style="42" customWidth="1"/>
    <col min="3" max="3" width="108.44140625" style="43" customWidth="1"/>
    <col min="4" max="4" width="15.6640625" style="44" customWidth="1"/>
    <col min="5" max="5" width="12.6640625" style="45" customWidth="1"/>
    <col min="6" max="6" width="16.6640625" style="45" customWidth="1"/>
    <col min="7" max="7" width="19.109375" style="45" customWidth="1"/>
    <col min="8" max="8" width="14.33203125" style="46" customWidth="1"/>
    <col min="9" max="9" width="16.44140625" style="46" customWidth="1"/>
    <col min="10" max="10" width="16.44140625" style="42" customWidth="1"/>
    <col min="11" max="11" width="16.6640625" style="46" customWidth="1"/>
    <col min="12" max="12" width="16" style="42" customWidth="1"/>
    <col min="13" max="14" width="15.44140625" style="46" customWidth="1"/>
    <col min="15" max="15" width="15.88671875" style="67" customWidth="1"/>
    <col min="16" max="16" width="12.88671875" style="46" customWidth="1"/>
    <col min="17" max="17" width="17.33203125" style="46" customWidth="1"/>
    <col min="18" max="18" width="15.109375" style="46" customWidth="1"/>
    <col min="19" max="16384" width="11.6640625" style="46"/>
  </cols>
  <sheetData>
    <row r="1" spans="1:252" ht="21" customHeight="1" thickBot="1" x14ac:dyDescent="0.35">
      <c r="A1" s="367" t="s">
        <v>76</v>
      </c>
      <c r="B1" s="368"/>
      <c r="C1" s="368"/>
      <c r="D1" s="368"/>
      <c r="E1" s="368"/>
      <c r="F1" s="368"/>
      <c r="G1" s="368"/>
      <c r="H1" s="368"/>
      <c r="I1" s="368"/>
      <c r="J1" s="368"/>
      <c r="K1" s="368"/>
      <c r="L1" s="368"/>
      <c r="M1" s="368"/>
      <c r="N1" s="368"/>
      <c r="O1" s="368"/>
      <c r="P1" s="368"/>
      <c r="Q1" s="368"/>
      <c r="R1" s="369"/>
    </row>
    <row r="2" spans="1:252" ht="21" customHeight="1" x14ac:dyDescent="0.3">
      <c r="A2" s="50"/>
      <c r="B2" s="50"/>
      <c r="C2" s="50"/>
      <c r="D2" s="50"/>
      <c r="E2" s="50"/>
      <c r="F2" s="50"/>
      <c r="G2" s="50"/>
      <c r="H2" s="50"/>
      <c r="I2" s="50"/>
      <c r="J2" s="50"/>
      <c r="K2" s="50"/>
      <c r="L2" s="50"/>
      <c r="M2" s="50"/>
      <c r="N2" s="50"/>
      <c r="O2" s="50"/>
      <c r="P2" s="50"/>
      <c r="Q2" s="50"/>
      <c r="R2" s="50"/>
    </row>
    <row r="3" spans="1:252" x14ac:dyDescent="0.3">
      <c r="A3" s="50"/>
      <c r="B3" s="50"/>
      <c r="C3" s="50"/>
      <c r="D3" s="50"/>
      <c r="E3" s="50"/>
      <c r="F3" s="50"/>
      <c r="G3" s="50"/>
      <c r="H3" s="50"/>
      <c r="I3" s="50"/>
      <c r="J3" s="50"/>
      <c r="K3" s="50"/>
      <c r="L3" s="50"/>
      <c r="M3" s="374" t="str">
        <f>'Pay Application'!I1</f>
        <v>Form No. SA CPAAP-4.22.2024</v>
      </c>
      <c r="N3" s="374"/>
      <c r="O3" s="374"/>
      <c r="P3" s="374"/>
      <c r="Q3" s="374"/>
      <c r="R3" s="50"/>
    </row>
    <row r="4" spans="1:252" ht="19.5" customHeight="1" x14ac:dyDescent="0.3">
      <c r="K4" s="47"/>
      <c r="L4" s="48"/>
      <c r="M4" s="370" t="s">
        <v>71</v>
      </c>
      <c r="N4" s="370"/>
      <c r="O4" s="370"/>
      <c r="P4" s="370"/>
      <c r="Q4" s="315">
        <f>'Pay Application'!K6</f>
        <v>0</v>
      </c>
    </row>
    <row r="5" spans="1:252" ht="19.5" customHeight="1" x14ac:dyDescent="0.3">
      <c r="A5" s="72" t="s">
        <v>75</v>
      </c>
      <c r="B5" s="372">
        <f>'Pay Application'!B6</f>
        <v>0</v>
      </c>
      <c r="C5" s="372"/>
      <c r="K5" s="47"/>
      <c r="M5" s="371" t="s">
        <v>72</v>
      </c>
      <c r="N5" s="371"/>
      <c r="O5" s="371"/>
      <c r="P5" s="371"/>
      <c r="Q5" s="316">
        <f>'Pay Application'!K7</f>
        <v>0</v>
      </c>
    </row>
    <row r="6" spans="1:252" ht="19.5" customHeight="1" x14ac:dyDescent="0.3">
      <c r="A6" s="73" t="s">
        <v>94</v>
      </c>
      <c r="B6" s="373">
        <f>'Pay Application'!B7</f>
        <v>0</v>
      </c>
      <c r="C6" s="373"/>
      <c r="K6" s="47"/>
      <c r="M6" s="371" t="s">
        <v>73</v>
      </c>
      <c r="N6" s="371"/>
      <c r="O6" s="371"/>
      <c r="P6" s="371"/>
      <c r="Q6" s="316">
        <f>'Pay Application'!K8</f>
        <v>0</v>
      </c>
    </row>
    <row r="7" spans="1:252" ht="19.5" customHeight="1" x14ac:dyDescent="0.3">
      <c r="A7" s="74" t="s">
        <v>77</v>
      </c>
      <c r="B7" s="373">
        <f>'Pay Application'!B8</f>
        <v>0</v>
      </c>
      <c r="C7" s="373"/>
      <c r="K7" s="47"/>
      <c r="M7" s="371" t="s">
        <v>74</v>
      </c>
      <c r="N7" s="371"/>
      <c r="O7" s="371"/>
      <c r="P7" s="371"/>
      <c r="Q7" s="316">
        <f>'Pay Application'!K9</f>
        <v>0</v>
      </c>
    </row>
    <row r="8" spans="1:252" s="47" customFormat="1" x14ac:dyDescent="0.3">
      <c r="A8" s="48"/>
      <c r="B8" s="48"/>
      <c r="C8" s="52"/>
      <c r="D8" s="50"/>
      <c r="E8" s="51"/>
      <c r="F8" s="51"/>
      <c r="G8" s="51"/>
      <c r="H8" s="48"/>
      <c r="I8" s="48"/>
      <c r="J8" s="48"/>
      <c r="K8" s="53"/>
      <c r="L8" s="54"/>
      <c r="O8" s="49"/>
    </row>
    <row r="9" spans="1:252" ht="46.8" x14ac:dyDescent="0.3">
      <c r="A9" s="135" t="s">
        <v>117</v>
      </c>
      <c r="B9" s="138" t="s">
        <v>149</v>
      </c>
      <c r="C9" s="258" t="s">
        <v>100</v>
      </c>
      <c r="D9" s="133" t="s">
        <v>78</v>
      </c>
      <c r="E9" s="133" t="s">
        <v>95</v>
      </c>
      <c r="F9" s="133" t="s">
        <v>79</v>
      </c>
      <c r="G9" s="133" t="s">
        <v>80</v>
      </c>
      <c r="H9" s="133" t="s">
        <v>81</v>
      </c>
      <c r="I9" s="133" t="s">
        <v>82</v>
      </c>
      <c r="J9" s="133" t="s">
        <v>83</v>
      </c>
      <c r="K9" s="133" t="s">
        <v>84</v>
      </c>
      <c r="L9" s="133" t="s">
        <v>101</v>
      </c>
      <c r="M9" s="133" t="s">
        <v>102</v>
      </c>
      <c r="N9" s="133" t="s">
        <v>125</v>
      </c>
      <c r="O9" s="133" t="s">
        <v>103</v>
      </c>
      <c r="P9" s="133" t="s">
        <v>85</v>
      </c>
      <c r="Q9" s="133" t="s">
        <v>106</v>
      </c>
      <c r="R9" s="134" t="s">
        <v>104</v>
      </c>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row>
    <row r="10" spans="1:252" x14ac:dyDescent="0.3">
      <c r="A10" s="97"/>
      <c r="B10" s="136"/>
      <c r="C10" s="98"/>
      <c r="D10" s="99"/>
      <c r="E10" s="100"/>
      <c r="F10" s="101"/>
      <c r="G10" s="69">
        <f t="shared" ref="G10:G72" si="0">ROUND(D10*F10,2)</f>
        <v>0</v>
      </c>
      <c r="H10" s="118"/>
      <c r="I10" s="119"/>
      <c r="J10" s="120"/>
      <c r="K10" s="56">
        <f>ROUND(J10*F10,2)</f>
        <v>0</v>
      </c>
      <c r="L10" s="56">
        <f>IFERROR(VLOOKUP(A10,'Stored Materials'!A:J,9,FALSE),0)</f>
        <v>0</v>
      </c>
      <c r="M10" s="56">
        <f>IFERROR(VLOOKUP(A10,'Stored Materials'!A:J,10,FALSE),0)</f>
        <v>0</v>
      </c>
      <c r="N10" s="56">
        <f>IFERROR(VLOOKUP(A10,'Stored Materials'!A:J,5,FALSE),0)</f>
        <v>0</v>
      </c>
      <c r="O10" s="56">
        <f>IFERROR(L10+M10-N10,0)</f>
        <v>0</v>
      </c>
      <c r="P10" s="55">
        <f>H10+J10</f>
        <v>0</v>
      </c>
      <c r="Q10" s="57">
        <f>I10+K10</f>
        <v>0</v>
      </c>
      <c r="R10" s="58" t="str">
        <f>IFERROR(Q10/G10,"")</f>
        <v/>
      </c>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row>
    <row r="11" spans="1:252" x14ac:dyDescent="0.3">
      <c r="A11" s="97"/>
      <c r="B11" s="136"/>
      <c r="C11" s="98"/>
      <c r="D11" s="99"/>
      <c r="E11" s="100"/>
      <c r="F11" s="101"/>
      <c r="G11" s="69">
        <f t="shared" si="0"/>
        <v>0</v>
      </c>
      <c r="H11" s="118"/>
      <c r="I11" s="119"/>
      <c r="J11" s="120"/>
      <c r="K11" s="56">
        <f t="shared" ref="K11:K72" si="1">ROUND(J11*F11,2)</f>
        <v>0</v>
      </c>
      <c r="L11" s="56">
        <f>IFERROR(VLOOKUP(A11,'Stored Materials'!A:J,9,FALSE),0)</f>
        <v>0</v>
      </c>
      <c r="M11" s="56">
        <f>IFERROR(VLOOKUP(A11,'Stored Materials'!A:J,10,FALSE),0)</f>
        <v>0</v>
      </c>
      <c r="N11" s="56">
        <f>IFERROR(VLOOKUP(A11,'Stored Materials'!A:J,5,FALSE),0)</f>
        <v>0</v>
      </c>
      <c r="O11" s="56">
        <f t="shared" ref="O11:O74" si="2">IFERROR(L11+M11-N11,0)</f>
        <v>0</v>
      </c>
      <c r="P11" s="55">
        <f t="shared" ref="P11:P72" si="3">H11+J11</f>
        <v>0</v>
      </c>
      <c r="Q11" s="57">
        <f t="shared" ref="Q11:Q74" si="4">I11+K11</f>
        <v>0</v>
      </c>
      <c r="R11" s="58" t="str">
        <f t="shared" ref="R11:R72" si="5">IFERROR(Q11/G11,"")</f>
        <v/>
      </c>
    </row>
    <row r="12" spans="1:252" x14ac:dyDescent="0.3">
      <c r="A12" s="97"/>
      <c r="B12" s="136"/>
      <c r="C12" s="98"/>
      <c r="D12" s="99"/>
      <c r="E12" s="100"/>
      <c r="F12" s="101"/>
      <c r="G12" s="69">
        <f t="shared" si="0"/>
        <v>0</v>
      </c>
      <c r="H12" s="118"/>
      <c r="I12" s="119"/>
      <c r="J12" s="120"/>
      <c r="K12" s="56">
        <f t="shared" si="1"/>
        <v>0</v>
      </c>
      <c r="L12" s="56">
        <f>IFERROR(VLOOKUP(A12,'Stored Materials'!A:J,9,FALSE),0)</f>
        <v>0</v>
      </c>
      <c r="M12" s="56">
        <f>IFERROR(VLOOKUP(A12,'Stored Materials'!A:J,10,FALSE),0)</f>
        <v>0</v>
      </c>
      <c r="N12" s="56">
        <f>IFERROR(VLOOKUP(A12,'Stored Materials'!A:J,5,FALSE),0)</f>
        <v>0</v>
      </c>
      <c r="O12" s="56">
        <f t="shared" si="2"/>
        <v>0</v>
      </c>
      <c r="P12" s="55">
        <f t="shared" si="3"/>
        <v>0</v>
      </c>
      <c r="Q12" s="57">
        <f t="shared" si="4"/>
        <v>0</v>
      </c>
      <c r="R12" s="58" t="str">
        <f t="shared" si="5"/>
        <v/>
      </c>
    </row>
    <row r="13" spans="1:252" x14ac:dyDescent="0.3">
      <c r="A13" s="97"/>
      <c r="B13" s="136"/>
      <c r="C13" s="98"/>
      <c r="D13" s="99"/>
      <c r="E13" s="100"/>
      <c r="F13" s="101"/>
      <c r="G13" s="69">
        <f t="shared" si="0"/>
        <v>0</v>
      </c>
      <c r="H13" s="118"/>
      <c r="I13" s="119"/>
      <c r="J13" s="120"/>
      <c r="K13" s="56">
        <f t="shared" si="1"/>
        <v>0</v>
      </c>
      <c r="L13" s="56">
        <f>IFERROR(VLOOKUP(A13,'Stored Materials'!A:J,9,FALSE),0)</f>
        <v>0</v>
      </c>
      <c r="M13" s="56">
        <f>IFERROR(VLOOKUP(A13,'Stored Materials'!A:J,10,FALSE),0)</f>
        <v>0</v>
      </c>
      <c r="N13" s="56">
        <f>IFERROR(VLOOKUP(A13,'Stored Materials'!A:J,5,FALSE),0)</f>
        <v>0</v>
      </c>
      <c r="O13" s="56">
        <f t="shared" si="2"/>
        <v>0</v>
      </c>
      <c r="P13" s="55">
        <f t="shared" si="3"/>
        <v>0</v>
      </c>
      <c r="Q13" s="57">
        <f t="shared" si="4"/>
        <v>0</v>
      </c>
      <c r="R13" s="58" t="str">
        <f t="shared" si="5"/>
        <v/>
      </c>
    </row>
    <row r="14" spans="1:252" x14ac:dyDescent="0.3">
      <c r="A14" s="97"/>
      <c r="B14" s="136"/>
      <c r="C14" s="98"/>
      <c r="D14" s="99"/>
      <c r="E14" s="100"/>
      <c r="F14" s="101"/>
      <c r="G14" s="69">
        <f t="shared" si="0"/>
        <v>0</v>
      </c>
      <c r="H14" s="118"/>
      <c r="I14" s="119"/>
      <c r="J14" s="120"/>
      <c r="K14" s="56">
        <f t="shared" si="1"/>
        <v>0</v>
      </c>
      <c r="L14" s="56">
        <f>IFERROR(VLOOKUP(A14,'Stored Materials'!A:J,9,FALSE),0)</f>
        <v>0</v>
      </c>
      <c r="M14" s="56">
        <f>IFERROR(VLOOKUP(A14,'Stored Materials'!A:J,10,FALSE),0)</f>
        <v>0</v>
      </c>
      <c r="N14" s="56">
        <f>IFERROR(VLOOKUP(A14,'Stored Materials'!A:J,5,FALSE),0)</f>
        <v>0</v>
      </c>
      <c r="O14" s="56">
        <f t="shared" si="2"/>
        <v>0</v>
      </c>
      <c r="P14" s="55">
        <f t="shared" si="3"/>
        <v>0</v>
      </c>
      <c r="Q14" s="57">
        <f t="shared" si="4"/>
        <v>0</v>
      </c>
      <c r="R14" s="58" t="str">
        <f t="shared" si="5"/>
        <v/>
      </c>
    </row>
    <row r="15" spans="1:252" x14ac:dyDescent="0.3">
      <c r="A15" s="97"/>
      <c r="B15" s="136"/>
      <c r="C15" s="98"/>
      <c r="D15" s="99"/>
      <c r="E15" s="100"/>
      <c r="F15" s="101"/>
      <c r="G15" s="69">
        <f>ROUND(D15*F15,2)</f>
        <v>0</v>
      </c>
      <c r="H15" s="118"/>
      <c r="I15" s="119"/>
      <c r="J15" s="120"/>
      <c r="K15" s="56">
        <f t="shared" si="1"/>
        <v>0</v>
      </c>
      <c r="L15" s="56">
        <f>IFERROR(VLOOKUP(A15,'Stored Materials'!A:J,9,FALSE),0)</f>
        <v>0</v>
      </c>
      <c r="M15" s="56">
        <f>IFERROR(VLOOKUP(A15,'Stored Materials'!A:J,10,FALSE),0)</f>
        <v>0</v>
      </c>
      <c r="N15" s="56">
        <f>IFERROR(VLOOKUP(A15,'Stored Materials'!A:J,5,FALSE),0)</f>
        <v>0</v>
      </c>
      <c r="O15" s="56">
        <f t="shared" si="2"/>
        <v>0</v>
      </c>
      <c r="P15" s="55">
        <f t="shared" si="3"/>
        <v>0</v>
      </c>
      <c r="Q15" s="57">
        <f t="shared" si="4"/>
        <v>0</v>
      </c>
      <c r="R15" s="58" t="str">
        <f t="shared" si="5"/>
        <v/>
      </c>
    </row>
    <row r="16" spans="1:252" x14ac:dyDescent="0.3">
      <c r="A16" s="97"/>
      <c r="B16" s="136"/>
      <c r="C16" s="98"/>
      <c r="D16" s="99"/>
      <c r="E16" s="100"/>
      <c r="F16" s="101"/>
      <c r="G16" s="69">
        <f t="shared" si="0"/>
        <v>0</v>
      </c>
      <c r="H16" s="118"/>
      <c r="I16" s="119"/>
      <c r="J16" s="120"/>
      <c r="K16" s="56">
        <f t="shared" si="1"/>
        <v>0</v>
      </c>
      <c r="L16" s="56">
        <f>IFERROR(VLOOKUP(A16,'Stored Materials'!A:J,9,FALSE),0)</f>
        <v>0</v>
      </c>
      <c r="M16" s="56">
        <f>IFERROR(VLOOKUP(A16,'Stored Materials'!A:J,10,FALSE),0)</f>
        <v>0</v>
      </c>
      <c r="N16" s="56">
        <f>IFERROR(VLOOKUP(A16,'Stored Materials'!A:J,5,FALSE),0)</f>
        <v>0</v>
      </c>
      <c r="O16" s="56">
        <f t="shared" si="2"/>
        <v>0</v>
      </c>
      <c r="P16" s="55">
        <f t="shared" si="3"/>
        <v>0</v>
      </c>
      <c r="Q16" s="57">
        <f t="shared" si="4"/>
        <v>0</v>
      </c>
      <c r="R16" s="58" t="str">
        <f t="shared" si="5"/>
        <v/>
      </c>
    </row>
    <row r="17" spans="1:18" x14ac:dyDescent="0.3">
      <c r="A17" s="97"/>
      <c r="B17" s="136"/>
      <c r="C17" s="98"/>
      <c r="D17" s="99"/>
      <c r="E17" s="100"/>
      <c r="F17" s="101"/>
      <c r="G17" s="69">
        <f t="shared" si="0"/>
        <v>0</v>
      </c>
      <c r="H17" s="118"/>
      <c r="I17" s="119"/>
      <c r="J17" s="120"/>
      <c r="K17" s="56">
        <f t="shared" si="1"/>
        <v>0</v>
      </c>
      <c r="L17" s="56">
        <f>IFERROR(VLOOKUP(A17,'Stored Materials'!A:J,9,FALSE),0)</f>
        <v>0</v>
      </c>
      <c r="M17" s="56">
        <f>IFERROR(VLOOKUP(A17,'Stored Materials'!A:J,10,FALSE),0)</f>
        <v>0</v>
      </c>
      <c r="N17" s="56">
        <f>IFERROR(VLOOKUP(A17,'Stored Materials'!A:J,5,FALSE),0)</f>
        <v>0</v>
      </c>
      <c r="O17" s="56">
        <f t="shared" si="2"/>
        <v>0</v>
      </c>
      <c r="P17" s="55">
        <f t="shared" si="3"/>
        <v>0</v>
      </c>
      <c r="Q17" s="57">
        <f t="shared" si="4"/>
        <v>0</v>
      </c>
      <c r="R17" s="58" t="str">
        <f t="shared" si="5"/>
        <v/>
      </c>
    </row>
    <row r="18" spans="1:18" x14ac:dyDescent="0.3">
      <c r="A18" s="97"/>
      <c r="B18" s="136"/>
      <c r="C18" s="98"/>
      <c r="D18" s="99"/>
      <c r="E18" s="100"/>
      <c r="F18" s="101"/>
      <c r="G18" s="69">
        <f t="shared" si="0"/>
        <v>0</v>
      </c>
      <c r="H18" s="118"/>
      <c r="I18" s="119"/>
      <c r="J18" s="120"/>
      <c r="K18" s="56">
        <f t="shared" si="1"/>
        <v>0</v>
      </c>
      <c r="L18" s="56">
        <f>IFERROR(VLOOKUP(A18,'Stored Materials'!A:J,9,FALSE),0)</f>
        <v>0</v>
      </c>
      <c r="M18" s="56">
        <f>IFERROR(VLOOKUP(A18,'Stored Materials'!A:J,10,FALSE),0)</f>
        <v>0</v>
      </c>
      <c r="N18" s="56">
        <f>IFERROR(VLOOKUP(A18,'Stored Materials'!A:J,5,FALSE),0)</f>
        <v>0</v>
      </c>
      <c r="O18" s="56">
        <f t="shared" si="2"/>
        <v>0</v>
      </c>
      <c r="P18" s="55">
        <f t="shared" si="3"/>
        <v>0</v>
      </c>
      <c r="Q18" s="57">
        <f t="shared" si="4"/>
        <v>0</v>
      </c>
      <c r="R18" s="58" t="str">
        <f t="shared" si="5"/>
        <v/>
      </c>
    </row>
    <row r="19" spans="1:18" x14ac:dyDescent="0.3">
      <c r="A19" s="97"/>
      <c r="B19" s="136"/>
      <c r="C19" s="98"/>
      <c r="D19" s="99"/>
      <c r="E19" s="100"/>
      <c r="F19" s="101"/>
      <c r="G19" s="69">
        <f t="shared" si="0"/>
        <v>0</v>
      </c>
      <c r="H19" s="118"/>
      <c r="I19" s="119"/>
      <c r="J19" s="120"/>
      <c r="K19" s="56">
        <f t="shared" si="1"/>
        <v>0</v>
      </c>
      <c r="L19" s="56">
        <f>IFERROR(VLOOKUP(A19,'Stored Materials'!A:J,9,FALSE),0)</f>
        <v>0</v>
      </c>
      <c r="M19" s="56">
        <f>IFERROR(VLOOKUP(A19,'Stored Materials'!A:J,10,FALSE),0)</f>
        <v>0</v>
      </c>
      <c r="N19" s="56">
        <f>IFERROR(VLOOKUP(A19,'Stored Materials'!A:J,5,FALSE),0)</f>
        <v>0</v>
      </c>
      <c r="O19" s="56">
        <f t="shared" si="2"/>
        <v>0</v>
      </c>
      <c r="P19" s="55">
        <f t="shared" si="3"/>
        <v>0</v>
      </c>
      <c r="Q19" s="57">
        <f t="shared" si="4"/>
        <v>0</v>
      </c>
      <c r="R19" s="58" t="str">
        <f t="shared" si="5"/>
        <v/>
      </c>
    </row>
    <row r="20" spans="1:18" x14ac:dyDescent="0.3">
      <c r="A20" s="97"/>
      <c r="B20" s="136"/>
      <c r="C20" s="98"/>
      <c r="D20" s="99"/>
      <c r="E20" s="100"/>
      <c r="F20" s="101"/>
      <c r="G20" s="69">
        <f t="shared" si="0"/>
        <v>0</v>
      </c>
      <c r="H20" s="118"/>
      <c r="I20" s="119"/>
      <c r="J20" s="120"/>
      <c r="K20" s="56">
        <f t="shared" si="1"/>
        <v>0</v>
      </c>
      <c r="L20" s="56">
        <f>IFERROR(VLOOKUP(A20,'Stored Materials'!A:J,9,FALSE),0)</f>
        <v>0</v>
      </c>
      <c r="M20" s="56">
        <f>IFERROR(VLOOKUP(A20,'Stored Materials'!A:J,10,FALSE),0)</f>
        <v>0</v>
      </c>
      <c r="N20" s="56">
        <f>IFERROR(VLOOKUP(A20,'Stored Materials'!A:J,5,FALSE),0)</f>
        <v>0</v>
      </c>
      <c r="O20" s="56">
        <f t="shared" si="2"/>
        <v>0</v>
      </c>
      <c r="P20" s="55">
        <f t="shared" si="3"/>
        <v>0</v>
      </c>
      <c r="Q20" s="57">
        <f t="shared" si="4"/>
        <v>0</v>
      </c>
      <c r="R20" s="58" t="str">
        <f t="shared" si="5"/>
        <v/>
      </c>
    </row>
    <row r="21" spans="1:18" x14ac:dyDescent="0.3">
      <c r="A21" s="97"/>
      <c r="B21" s="136"/>
      <c r="C21" s="98"/>
      <c r="D21" s="99"/>
      <c r="E21" s="100"/>
      <c r="F21" s="101"/>
      <c r="G21" s="69">
        <f t="shared" si="0"/>
        <v>0</v>
      </c>
      <c r="H21" s="118"/>
      <c r="I21" s="119"/>
      <c r="J21" s="120"/>
      <c r="K21" s="56">
        <f t="shared" si="1"/>
        <v>0</v>
      </c>
      <c r="L21" s="56">
        <f>IFERROR(VLOOKUP(A21,'Stored Materials'!A:J,9,FALSE),0)</f>
        <v>0</v>
      </c>
      <c r="M21" s="56">
        <f>IFERROR(VLOOKUP(A21,'Stored Materials'!A:J,10,FALSE),0)</f>
        <v>0</v>
      </c>
      <c r="N21" s="56">
        <f>IFERROR(VLOOKUP(A21,'Stored Materials'!A:J,5,FALSE),0)</f>
        <v>0</v>
      </c>
      <c r="O21" s="56">
        <f t="shared" si="2"/>
        <v>0</v>
      </c>
      <c r="P21" s="55">
        <f t="shared" si="3"/>
        <v>0</v>
      </c>
      <c r="Q21" s="57">
        <f t="shared" si="4"/>
        <v>0</v>
      </c>
      <c r="R21" s="58" t="str">
        <f t="shared" si="5"/>
        <v/>
      </c>
    </row>
    <row r="22" spans="1:18" x14ac:dyDescent="0.3">
      <c r="A22" s="97"/>
      <c r="B22" s="136"/>
      <c r="C22" s="98"/>
      <c r="D22" s="99"/>
      <c r="E22" s="100"/>
      <c r="F22" s="101"/>
      <c r="G22" s="69">
        <f t="shared" si="0"/>
        <v>0</v>
      </c>
      <c r="H22" s="118"/>
      <c r="I22" s="119"/>
      <c r="J22" s="120"/>
      <c r="K22" s="56">
        <f t="shared" si="1"/>
        <v>0</v>
      </c>
      <c r="L22" s="56">
        <f>IFERROR(VLOOKUP(A22,'Stored Materials'!A:J,9,FALSE),0)</f>
        <v>0</v>
      </c>
      <c r="M22" s="56">
        <f>IFERROR(VLOOKUP(A22,'Stored Materials'!A:J,10,FALSE),0)</f>
        <v>0</v>
      </c>
      <c r="N22" s="56">
        <f>IFERROR(VLOOKUP(A22,'Stored Materials'!A:J,5,FALSE),0)</f>
        <v>0</v>
      </c>
      <c r="O22" s="56">
        <f t="shared" si="2"/>
        <v>0</v>
      </c>
      <c r="P22" s="55">
        <f t="shared" si="3"/>
        <v>0</v>
      </c>
      <c r="Q22" s="57">
        <f t="shared" si="4"/>
        <v>0</v>
      </c>
      <c r="R22" s="58" t="str">
        <f t="shared" si="5"/>
        <v/>
      </c>
    </row>
    <row r="23" spans="1:18" x14ac:dyDescent="0.3">
      <c r="A23" s="97"/>
      <c r="B23" s="136"/>
      <c r="C23" s="98"/>
      <c r="D23" s="99"/>
      <c r="E23" s="100"/>
      <c r="F23" s="101"/>
      <c r="G23" s="69">
        <f t="shared" ref="G23:G52" si="6">ROUND(D23*F23,2)</f>
        <v>0</v>
      </c>
      <c r="H23" s="118"/>
      <c r="I23" s="119"/>
      <c r="J23" s="120"/>
      <c r="K23" s="56">
        <f t="shared" ref="K23:K52" si="7">ROUND(J23*F23,2)</f>
        <v>0</v>
      </c>
      <c r="L23" s="56">
        <f>IFERROR(VLOOKUP(A23,'Stored Materials'!A:J,9,FALSE),0)</f>
        <v>0</v>
      </c>
      <c r="M23" s="56">
        <f>IFERROR(VLOOKUP(A23,'Stored Materials'!A:J,10,FALSE),0)</f>
        <v>0</v>
      </c>
      <c r="N23" s="56">
        <f>IFERROR(VLOOKUP(A23,'Stored Materials'!A:J,5,FALSE),0)</f>
        <v>0</v>
      </c>
      <c r="O23" s="56">
        <f t="shared" si="2"/>
        <v>0</v>
      </c>
      <c r="P23" s="55">
        <f t="shared" ref="P23:P52" si="8">H23+J23</f>
        <v>0</v>
      </c>
      <c r="Q23" s="57">
        <f t="shared" si="4"/>
        <v>0</v>
      </c>
      <c r="R23" s="58" t="str">
        <f t="shared" ref="R23:R52" si="9">IFERROR(Q23/G23,"")</f>
        <v/>
      </c>
    </row>
    <row r="24" spans="1:18" x14ac:dyDescent="0.3">
      <c r="A24" s="97"/>
      <c r="B24" s="136"/>
      <c r="C24" s="98"/>
      <c r="D24" s="99"/>
      <c r="E24" s="100"/>
      <c r="F24" s="101"/>
      <c r="G24" s="69">
        <f t="shared" si="6"/>
        <v>0</v>
      </c>
      <c r="H24" s="118"/>
      <c r="I24" s="119"/>
      <c r="J24" s="120"/>
      <c r="K24" s="56">
        <f t="shared" si="7"/>
        <v>0</v>
      </c>
      <c r="L24" s="56">
        <f>IFERROR(VLOOKUP(A24,'Stored Materials'!A:J,9,FALSE),0)</f>
        <v>0</v>
      </c>
      <c r="M24" s="56">
        <f>IFERROR(VLOOKUP(A24,'Stored Materials'!A:J,10,FALSE),0)</f>
        <v>0</v>
      </c>
      <c r="N24" s="56">
        <f>IFERROR(VLOOKUP(A24,'Stored Materials'!A:J,5,FALSE),0)</f>
        <v>0</v>
      </c>
      <c r="O24" s="56">
        <f t="shared" si="2"/>
        <v>0</v>
      </c>
      <c r="P24" s="55">
        <f t="shared" si="8"/>
        <v>0</v>
      </c>
      <c r="Q24" s="57">
        <f t="shared" si="4"/>
        <v>0</v>
      </c>
      <c r="R24" s="58" t="str">
        <f t="shared" si="9"/>
        <v/>
      </c>
    </row>
    <row r="25" spans="1:18" x14ac:dyDescent="0.3">
      <c r="A25" s="97"/>
      <c r="B25" s="136"/>
      <c r="C25" s="98"/>
      <c r="D25" s="99"/>
      <c r="E25" s="100"/>
      <c r="F25" s="101"/>
      <c r="G25" s="69">
        <f t="shared" si="6"/>
        <v>0</v>
      </c>
      <c r="H25" s="118"/>
      <c r="I25" s="119"/>
      <c r="J25" s="120"/>
      <c r="K25" s="56">
        <f t="shared" si="7"/>
        <v>0</v>
      </c>
      <c r="L25" s="56">
        <f>IFERROR(VLOOKUP(A25,'Stored Materials'!A:J,9,FALSE),0)</f>
        <v>0</v>
      </c>
      <c r="M25" s="56">
        <f>IFERROR(VLOOKUP(A25,'Stored Materials'!A:J,10,FALSE),0)</f>
        <v>0</v>
      </c>
      <c r="N25" s="56">
        <f>IFERROR(VLOOKUP(A25,'Stored Materials'!A:J,5,FALSE),0)</f>
        <v>0</v>
      </c>
      <c r="O25" s="56">
        <f t="shared" si="2"/>
        <v>0</v>
      </c>
      <c r="P25" s="55">
        <f t="shared" si="8"/>
        <v>0</v>
      </c>
      <c r="Q25" s="57">
        <f t="shared" si="4"/>
        <v>0</v>
      </c>
      <c r="R25" s="58" t="str">
        <f t="shared" si="9"/>
        <v/>
      </c>
    </row>
    <row r="26" spans="1:18" x14ac:dyDescent="0.3">
      <c r="A26" s="97"/>
      <c r="B26" s="136"/>
      <c r="C26" s="98"/>
      <c r="D26" s="99"/>
      <c r="E26" s="100"/>
      <c r="F26" s="101"/>
      <c r="G26" s="69">
        <f t="shared" si="6"/>
        <v>0</v>
      </c>
      <c r="H26" s="118"/>
      <c r="I26" s="119"/>
      <c r="J26" s="120"/>
      <c r="K26" s="56">
        <f t="shared" si="7"/>
        <v>0</v>
      </c>
      <c r="L26" s="56">
        <f>IFERROR(VLOOKUP(A26,'Stored Materials'!A:J,9,FALSE),0)</f>
        <v>0</v>
      </c>
      <c r="M26" s="56">
        <f>IFERROR(VLOOKUP(A26,'Stored Materials'!A:J,10,FALSE),0)</f>
        <v>0</v>
      </c>
      <c r="N26" s="56">
        <f>IFERROR(VLOOKUP(A26,'Stored Materials'!A:J,5,FALSE),0)</f>
        <v>0</v>
      </c>
      <c r="O26" s="56">
        <f t="shared" si="2"/>
        <v>0</v>
      </c>
      <c r="P26" s="55">
        <f t="shared" si="8"/>
        <v>0</v>
      </c>
      <c r="Q26" s="57">
        <f t="shared" si="4"/>
        <v>0</v>
      </c>
      <c r="R26" s="58" t="str">
        <f t="shared" si="9"/>
        <v/>
      </c>
    </row>
    <row r="27" spans="1:18" x14ac:dyDescent="0.3">
      <c r="A27" s="97"/>
      <c r="B27" s="136"/>
      <c r="C27" s="98"/>
      <c r="D27" s="99"/>
      <c r="E27" s="100"/>
      <c r="F27" s="101"/>
      <c r="G27" s="69">
        <f t="shared" si="6"/>
        <v>0</v>
      </c>
      <c r="H27" s="118"/>
      <c r="I27" s="119"/>
      <c r="J27" s="120"/>
      <c r="K27" s="56">
        <f t="shared" si="7"/>
        <v>0</v>
      </c>
      <c r="L27" s="56">
        <f>IFERROR(VLOOKUP(A27,'Stored Materials'!A:J,9,FALSE),0)</f>
        <v>0</v>
      </c>
      <c r="M27" s="56">
        <f>IFERROR(VLOOKUP(A27,'Stored Materials'!A:J,10,FALSE),0)</f>
        <v>0</v>
      </c>
      <c r="N27" s="56">
        <f>IFERROR(VLOOKUP(A27,'Stored Materials'!A:J,5,FALSE),0)</f>
        <v>0</v>
      </c>
      <c r="O27" s="56">
        <f t="shared" si="2"/>
        <v>0</v>
      </c>
      <c r="P27" s="55">
        <f t="shared" si="8"/>
        <v>0</v>
      </c>
      <c r="Q27" s="57">
        <f t="shared" si="4"/>
        <v>0</v>
      </c>
      <c r="R27" s="58" t="str">
        <f t="shared" si="9"/>
        <v/>
      </c>
    </row>
    <row r="28" spans="1:18" x14ac:dyDescent="0.3">
      <c r="A28" s="97"/>
      <c r="B28" s="136"/>
      <c r="C28" s="98"/>
      <c r="D28" s="99"/>
      <c r="E28" s="100"/>
      <c r="F28" s="101"/>
      <c r="G28" s="69">
        <f t="shared" si="6"/>
        <v>0</v>
      </c>
      <c r="H28" s="118"/>
      <c r="I28" s="119"/>
      <c r="J28" s="120"/>
      <c r="K28" s="56">
        <f t="shared" si="7"/>
        <v>0</v>
      </c>
      <c r="L28" s="56">
        <f>IFERROR(VLOOKUP(A28,'Stored Materials'!A:J,9,FALSE),0)</f>
        <v>0</v>
      </c>
      <c r="M28" s="56">
        <f>IFERROR(VLOOKUP(A28,'Stored Materials'!A:J,10,FALSE),0)</f>
        <v>0</v>
      </c>
      <c r="N28" s="56">
        <f>IFERROR(VLOOKUP(A28,'Stored Materials'!A:J,5,FALSE),0)</f>
        <v>0</v>
      </c>
      <c r="O28" s="56">
        <f t="shared" si="2"/>
        <v>0</v>
      </c>
      <c r="P28" s="55">
        <f t="shared" si="8"/>
        <v>0</v>
      </c>
      <c r="Q28" s="57">
        <f t="shared" si="4"/>
        <v>0</v>
      </c>
      <c r="R28" s="58" t="str">
        <f t="shared" si="9"/>
        <v/>
      </c>
    </row>
    <row r="29" spans="1:18" x14ac:dyDescent="0.3">
      <c r="A29" s="97"/>
      <c r="B29" s="136"/>
      <c r="C29" s="98"/>
      <c r="D29" s="99"/>
      <c r="E29" s="100"/>
      <c r="F29" s="101"/>
      <c r="G29" s="69">
        <f t="shared" si="6"/>
        <v>0</v>
      </c>
      <c r="H29" s="118"/>
      <c r="I29" s="119"/>
      <c r="J29" s="120"/>
      <c r="K29" s="56">
        <f t="shared" si="7"/>
        <v>0</v>
      </c>
      <c r="L29" s="56">
        <f>IFERROR(VLOOKUP(A29,'Stored Materials'!A:J,9,FALSE),0)</f>
        <v>0</v>
      </c>
      <c r="M29" s="56">
        <f>IFERROR(VLOOKUP(A29,'Stored Materials'!A:J,10,FALSE),0)</f>
        <v>0</v>
      </c>
      <c r="N29" s="56">
        <f>IFERROR(VLOOKUP(A29,'Stored Materials'!A:J,5,FALSE),0)</f>
        <v>0</v>
      </c>
      <c r="O29" s="56">
        <f t="shared" si="2"/>
        <v>0</v>
      </c>
      <c r="P29" s="55">
        <f t="shared" si="8"/>
        <v>0</v>
      </c>
      <c r="Q29" s="57">
        <f t="shared" si="4"/>
        <v>0</v>
      </c>
      <c r="R29" s="58" t="str">
        <f t="shared" si="9"/>
        <v/>
      </c>
    </row>
    <row r="30" spans="1:18" x14ac:dyDescent="0.3">
      <c r="A30" s="97"/>
      <c r="B30" s="136"/>
      <c r="C30" s="98"/>
      <c r="D30" s="99"/>
      <c r="E30" s="100"/>
      <c r="F30" s="101"/>
      <c r="G30" s="69">
        <f t="shared" si="6"/>
        <v>0</v>
      </c>
      <c r="H30" s="118"/>
      <c r="I30" s="119"/>
      <c r="J30" s="120"/>
      <c r="K30" s="56">
        <f t="shared" si="7"/>
        <v>0</v>
      </c>
      <c r="L30" s="56">
        <f>IFERROR(VLOOKUP(A30,'Stored Materials'!A:J,9,FALSE),0)</f>
        <v>0</v>
      </c>
      <c r="M30" s="56">
        <f>IFERROR(VLOOKUP(A30,'Stored Materials'!A:J,10,FALSE),0)</f>
        <v>0</v>
      </c>
      <c r="N30" s="56">
        <f>IFERROR(VLOOKUP(A30,'Stored Materials'!A:J,5,FALSE),0)</f>
        <v>0</v>
      </c>
      <c r="O30" s="56">
        <f t="shared" si="2"/>
        <v>0</v>
      </c>
      <c r="P30" s="55">
        <f t="shared" si="8"/>
        <v>0</v>
      </c>
      <c r="Q30" s="57">
        <f t="shared" si="4"/>
        <v>0</v>
      </c>
      <c r="R30" s="58" t="str">
        <f t="shared" si="9"/>
        <v/>
      </c>
    </row>
    <row r="31" spans="1:18" x14ac:dyDescent="0.3">
      <c r="A31" s="97"/>
      <c r="B31" s="136"/>
      <c r="C31" s="98"/>
      <c r="D31" s="99"/>
      <c r="E31" s="100"/>
      <c r="F31" s="101"/>
      <c r="G31" s="69">
        <f t="shared" si="6"/>
        <v>0</v>
      </c>
      <c r="H31" s="118"/>
      <c r="I31" s="119"/>
      <c r="J31" s="120"/>
      <c r="K31" s="56">
        <f t="shared" si="7"/>
        <v>0</v>
      </c>
      <c r="L31" s="56">
        <f>IFERROR(VLOOKUP(A31,'Stored Materials'!A:J,9,FALSE),0)</f>
        <v>0</v>
      </c>
      <c r="M31" s="56">
        <f>IFERROR(VLOOKUP(A31,'Stored Materials'!A:J,10,FALSE),0)</f>
        <v>0</v>
      </c>
      <c r="N31" s="56">
        <f>IFERROR(VLOOKUP(A31,'Stored Materials'!A:J,5,FALSE),0)</f>
        <v>0</v>
      </c>
      <c r="O31" s="56">
        <f t="shared" si="2"/>
        <v>0</v>
      </c>
      <c r="P31" s="55">
        <f t="shared" si="8"/>
        <v>0</v>
      </c>
      <c r="Q31" s="57">
        <f t="shared" si="4"/>
        <v>0</v>
      </c>
      <c r="R31" s="58" t="str">
        <f t="shared" si="9"/>
        <v/>
      </c>
    </row>
    <row r="32" spans="1:18" x14ac:dyDescent="0.3">
      <c r="A32" s="97"/>
      <c r="B32" s="136"/>
      <c r="C32" s="98"/>
      <c r="D32" s="99"/>
      <c r="E32" s="100"/>
      <c r="F32" s="101"/>
      <c r="G32" s="69">
        <f t="shared" si="6"/>
        <v>0</v>
      </c>
      <c r="H32" s="118"/>
      <c r="I32" s="119"/>
      <c r="J32" s="120"/>
      <c r="K32" s="56">
        <f t="shared" si="7"/>
        <v>0</v>
      </c>
      <c r="L32" s="56">
        <f>IFERROR(VLOOKUP(A32,'Stored Materials'!A:J,9,FALSE),0)</f>
        <v>0</v>
      </c>
      <c r="M32" s="56">
        <f>IFERROR(VLOOKUP(A32,'Stored Materials'!A:J,10,FALSE),0)</f>
        <v>0</v>
      </c>
      <c r="N32" s="56">
        <f>IFERROR(VLOOKUP(A32,'Stored Materials'!A:J,5,FALSE),0)</f>
        <v>0</v>
      </c>
      <c r="O32" s="56">
        <f t="shared" si="2"/>
        <v>0</v>
      </c>
      <c r="P32" s="55">
        <f t="shared" si="8"/>
        <v>0</v>
      </c>
      <c r="Q32" s="57">
        <f t="shared" si="4"/>
        <v>0</v>
      </c>
      <c r="R32" s="58" t="str">
        <f t="shared" si="9"/>
        <v/>
      </c>
    </row>
    <row r="33" spans="1:18" x14ac:dyDescent="0.3">
      <c r="A33" s="97"/>
      <c r="B33" s="136"/>
      <c r="C33" s="98"/>
      <c r="D33" s="99"/>
      <c r="E33" s="100"/>
      <c r="F33" s="101"/>
      <c r="G33" s="69">
        <f t="shared" si="6"/>
        <v>0</v>
      </c>
      <c r="H33" s="118"/>
      <c r="I33" s="119"/>
      <c r="J33" s="120"/>
      <c r="K33" s="56">
        <f t="shared" si="7"/>
        <v>0</v>
      </c>
      <c r="L33" s="56">
        <f>IFERROR(VLOOKUP(A33,'Stored Materials'!A:J,9,FALSE),0)</f>
        <v>0</v>
      </c>
      <c r="M33" s="56">
        <f>IFERROR(VLOOKUP(A33,'Stored Materials'!A:J,10,FALSE),0)</f>
        <v>0</v>
      </c>
      <c r="N33" s="56">
        <f>IFERROR(VLOOKUP(A33,'Stored Materials'!A:J,5,FALSE),0)</f>
        <v>0</v>
      </c>
      <c r="O33" s="56">
        <f t="shared" si="2"/>
        <v>0</v>
      </c>
      <c r="P33" s="55">
        <f t="shared" si="8"/>
        <v>0</v>
      </c>
      <c r="Q33" s="57">
        <f t="shared" si="4"/>
        <v>0</v>
      </c>
      <c r="R33" s="58" t="str">
        <f t="shared" si="9"/>
        <v/>
      </c>
    </row>
    <row r="34" spans="1:18" x14ac:dyDescent="0.3">
      <c r="A34" s="97"/>
      <c r="B34" s="136"/>
      <c r="C34" s="98"/>
      <c r="D34" s="99"/>
      <c r="E34" s="100"/>
      <c r="F34" s="101"/>
      <c r="G34" s="69">
        <f t="shared" si="6"/>
        <v>0</v>
      </c>
      <c r="H34" s="118"/>
      <c r="I34" s="119"/>
      <c r="J34" s="120"/>
      <c r="K34" s="56">
        <f t="shared" si="7"/>
        <v>0</v>
      </c>
      <c r="L34" s="56">
        <f>IFERROR(VLOOKUP(A34,'Stored Materials'!A:J,9,FALSE),0)</f>
        <v>0</v>
      </c>
      <c r="M34" s="56">
        <f>IFERROR(VLOOKUP(A34,'Stored Materials'!A:J,10,FALSE),0)</f>
        <v>0</v>
      </c>
      <c r="N34" s="56">
        <f>IFERROR(VLOOKUP(A34,'Stored Materials'!A:J,5,FALSE),0)</f>
        <v>0</v>
      </c>
      <c r="O34" s="56">
        <f t="shared" si="2"/>
        <v>0</v>
      </c>
      <c r="P34" s="55">
        <f t="shared" si="8"/>
        <v>0</v>
      </c>
      <c r="Q34" s="57">
        <f t="shared" si="4"/>
        <v>0</v>
      </c>
      <c r="R34" s="58" t="str">
        <f t="shared" si="9"/>
        <v/>
      </c>
    </row>
    <row r="35" spans="1:18" x14ac:dyDescent="0.3">
      <c r="A35" s="97"/>
      <c r="B35" s="136"/>
      <c r="C35" s="98"/>
      <c r="D35" s="99"/>
      <c r="E35" s="100"/>
      <c r="F35" s="101"/>
      <c r="G35" s="69">
        <f t="shared" si="6"/>
        <v>0</v>
      </c>
      <c r="H35" s="118"/>
      <c r="I35" s="119"/>
      <c r="J35" s="120"/>
      <c r="K35" s="56">
        <f t="shared" si="7"/>
        <v>0</v>
      </c>
      <c r="L35" s="56">
        <f>IFERROR(VLOOKUP(A35,'Stored Materials'!A:J,9,FALSE),0)</f>
        <v>0</v>
      </c>
      <c r="M35" s="56">
        <f>IFERROR(VLOOKUP(A35,'Stored Materials'!A:J,10,FALSE),0)</f>
        <v>0</v>
      </c>
      <c r="N35" s="56">
        <f>IFERROR(VLOOKUP(A35,'Stored Materials'!A:J,5,FALSE),0)</f>
        <v>0</v>
      </c>
      <c r="O35" s="56">
        <f t="shared" si="2"/>
        <v>0</v>
      </c>
      <c r="P35" s="55">
        <f t="shared" si="8"/>
        <v>0</v>
      </c>
      <c r="Q35" s="57">
        <f t="shared" si="4"/>
        <v>0</v>
      </c>
      <c r="R35" s="58" t="str">
        <f t="shared" si="9"/>
        <v/>
      </c>
    </row>
    <row r="36" spans="1:18" x14ac:dyDescent="0.3">
      <c r="A36" s="97"/>
      <c r="B36" s="136"/>
      <c r="C36" s="98"/>
      <c r="D36" s="99"/>
      <c r="E36" s="100"/>
      <c r="F36" s="101"/>
      <c r="G36" s="69">
        <f t="shared" si="6"/>
        <v>0</v>
      </c>
      <c r="H36" s="118"/>
      <c r="I36" s="119"/>
      <c r="J36" s="120"/>
      <c r="K36" s="56">
        <f t="shared" si="7"/>
        <v>0</v>
      </c>
      <c r="L36" s="56">
        <f>IFERROR(VLOOKUP(A36,'Stored Materials'!A:J,9,FALSE),0)</f>
        <v>0</v>
      </c>
      <c r="M36" s="56">
        <f>IFERROR(VLOOKUP(A36,'Stored Materials'!A:J,10,FALSE),0)</f>
        <v>0</v>
      </c>
      <c r="N36" s="56">
        <f>IFERROR(VLOOKUP(A36,'Stored Materials'!A:J,5,FALSE),0)</f>
        <v>0</v>
      </c>
      <c r="O36" s="56">
        <f t="shared" si="2"/>
        <v>0</v>
      </c>
      <c r="P36" s="55">
        <f t="shared" si="8"/>
        <v>0</v>
      </c>
      <c r="Q36" s="57">
        <f t="shared" si="4"/>
        <v>0</v>
      </c>
      <c r="R36" s="58" t="str">
        <f t="shared" si="9"/>
        <v/>
      </c>
    </row>
    <row r="37" spans="1:18" x14ac:dyDescent="0.3">
      <c r="A37" s="102"/>
      <c r="B37" s="137"/>
      <c r="C37" s="103"/>
      <c r="D37" s="104"/>
      <c r="E37" s="105"/>
      <c r="F37" s="106"/>
      <c r="G37" s="75">
        <f t="shared" si="6"/>
        <v>0</v>
      </c>
      <c r="H37" s="118"/>
      <c r="I37" s="119"/>
      <c r="J37" s="120"/>
      <c r="K37" s="56">
        <f t="shared" si="7"/>
        <v>0</v>
      </c>
      <c r="L37" s="56">
        <f>IFERROR(VLOOKUP(A37,'Stored Materials'!A:J,9,FALSE),0)</f>
        <v>0</v>
      </c>
      <c r="M37" s="56">
        <f>IFERROR(VLOOKUP(A37,'Stored Materials'!A:J,10,FALSE),0)</f>
        <v>0</v>
      </c>
      <c r="N37" s="56">
        <f>IFERROR(VLOOKUP(A37,'Stored Materials'!A:J,5,FALSE),0)</f>
        <v>0</v>
      </c>
      <c r="O37" s="56">
        <f t="shared" si="2"/>
        <v>0</v>
      </c>
      <c r="P37" s="55">
        <f t="shared" si="8"/>
        <v>0</v>
      </c>
      <c r="Q37" s="57">
        <f t="shared" si="4"/>
        <v>0</v>
      </c>
      <c r="R37" s="58" t="str">
        <f t="shared" si="9"/>
        <v/>
      </c>
    </row>
    <row r="38" spans="1:18" x14ac:dyDescent="0.3">
      <c r="A38" s="97"/>
      <c r="B38" s="136"/>
      <c r="C38" s="98"/>
      <c r="D38" s="99"/>
      <c r="E38" s="100"/>
      <c r="F38" s="101"/>
      <c r="G38" s="69">
        <f t="shared" si="6"/>
        <v>0</v>
      </c>
      <c r="H38" s="118"/>
      <c r="I38" s="119"/>
      <c r="J38" s="120"/>
      <c r="K38" s="56">
        <f t="shared" si="7"/>
        <v>0</v>
      </c>
      <c r="L38" s="56">
        <f>IFERROR(VLOOKUP(A38,'Stored Materials'!A:J,9,FALSE),0)</f>
        <v>0</v>
      </c>
      <c r="M38" s="56">
        <f>IFERROR(VLOOKUP(A38,'Stored Materials'!A:J,10,FALSE),0)</f>
        <v>0</v>
      </c>
      <c r="N38" s="56">
        <f>IFERROR(VLOOKUP(A38,'Stored Materials'!A:J,5,FALSE),0)</f>
        <v>0</v>
      </c>
      <c r="O38" s="56">
        <f t="shared" si="2"/>
        <v>0</v>
      </c>
      <c r="P38" s="55">
        <f t="shared" si="8"/>
        <v>0</v>
      </c>
      <c r="Q38" s="57">
        <f t="shared" si="4"/>
        <v>0</v>
      </c>
      <c r="R38" s="58" t="str">
        <f t="shared" si="9"/>
        <v/>
      </c>
    </row>
    <row r="39" spans="1:18" x14ac:dyDescent="0.3">
      <c r="A39" s="97"/>
      <c r="B39" s="136"/>
      <c r="C39" s="98"/>
      <c r="D39" s="99"/>
      <c r="E39" s="100"/>
      <c r="F39" s="101"/>
      <c r="G39" s="69">
        <f t="shared" si="6"/>
        <v>0</v>
      </c>
      <c r="H39" s="118"/>
      <c r="I39" s="119"/>
      <c r="J39" s="120"/>
      <c r="K39" s="56">
        <f t="shared" si="7"/>
        <v>0</v>
      </c>
      <c r="L39" s="56">
        <f>IFERROR(VLOOKUP(A39,'Stored Materials'!A:J,9,FALSE),0)</f>
        <v>0</v>
      </c>
      <c r="M39" s="56">
        <f>IFERROR(VLOOKUP(A39,'Stored Materials'!A:J,10,FALSE),0)</f>
        <v>0</v>
      </c>
      <c r="N39" s="56">
        <f>IFERROR(VLOOKUP(A39,'Stored Materials'!A:J,5,FALSE),0)</f>
        <v>0</v>
      </c>
      <c r="O39" s="56">
        <f t="shared" si="2"/>
        <v>0</v>
      </c>
      <c r="P39" s="55">
        <f t="shared" si="8"/>
        <v>0</v>
      </c>
      <c r="Q39" s="57">
        <f t="shared" si="4"/>
        <v>0</v>
      </c>
      <c r="R39" s="58" t="str">
        <f t="shared" si="9"/>
        <v/>
      </c>
    </row>
    <row r="40" spans="1:18" x14ac:dyDescent="0.3">
      <c r="A40" s="97"/>
      <c r="B40" s="136"/>
      <c r="C40" s="98"/>
      <c r="D40" s="99"/>
      <c r="E40" s="100"/>
      <c r="F40" s="101"/>
      <c r="G40" s="69">
        <f t="shared" si="6"/>
        <v>0</v>
      </c>
      <c r="H40" s="118"/>
      <c r="I40" s="119"/>
      <c r="J40" s="120"/>
      <c r="K40" s="56">
        <f t="shared" si="7"/>
        <v>0</v>
      </c>
      <c r="L40" s="56">
        <f>IFERROR(VLOOKUP(A40,'Stored Materials'!A:J,9,FALSE),0)</f>
        <v>0</v>
      </c>
      <c r="M40" s="56">
        <f>IFERROR(VLOOKUP(A40,'Stored Materials'!A:J,10,FALSE),0)</f>
        <v>0</v>
      </c>
      <c r="N40" s="56">
        <f>IFERROR(VLOOKUP(A40,'Stored Materials'!A:J,5,FALSE),0)</f>
        <v>0</v>
      </c>
      <c r="O40" s="56">
        <f t="shared" si="2"/>
        <v>0</v>
      </c>
      <c r="P40" s="55">
        <f t="shared" si="8"/>
        <v>0</v>
      </c>
      <c r="Q40" s="57">
        <f t="shared" si="4"/>
        <v>0</v>
      </c>
      <c r="R40" s="58" t="str">
        <f t="shared" si="9"/>
        <v/>
      </c>
    </row>
    <row r="41" spans="1:18" x14ac:dyDescent="0.3">
      <c r="A41" s="97"/>
      <c r="B41" s="136"/>
      <c r="C41" s="98"/>
      <c r="D41" s="99"/>
      <c r="E41" s="100"/>
      <c r="F41" s="101"/>
      <c r="G41" s="69">
        <f t="shared" si="6"/>
        <v>0</v>
      </c>
      <c r="H41" s="118"/>
      <c r="I41" s="119"/>
      <c r="J41" s="120"/>
      <c r="K41" s="56">
        <f t="shared" si="7"/>
        <v>0</v>
      </c>
      <c r="L41" s="56">
        <f>IFERROR(VLOOKUP(A41,'Stored Materials'!A:J,9,FALSE),0)</f>
        <v>0</v>
      </c>
      <c r="M41" s="56">
        <f>IFERROR(VLOOKUP(A41,'Stored Materials'!A:J,10,FALSE),0)</f>
        <v>0</v>
      </c>
      <c r="N41" s="56">
        <f>IFERROR(VLOOKUP(A41,'Stored Materials'!A:J,5,FALSE),0)</f>
        <v>0</v>
      </c>
      <c r="O41" s="56">
        <f t="shared" si="2"/>
        <v>0</v>
      </c>
      <c r="P41" s="55">
        <f t="shared" si="8"/>
        <v>0</v>
      </c>
      <c r="Q41" s="57">
        <f t="shared" si="4"/>
        <v>0</v>
      </c>
      <c r="R41" s="58" t="str">
        <f t="shared" si="9"/>
        <v/>
      </c>
    </row>
    <row r="42" spans="1:18" x14ac:dyDescent="0.3">
      <c r="A42" s="97"/>
      <c r="B42" s="136"/>
      <c r="C42" s="98"/>
      <c r="D42" s="99"/>
      <c r="E42" s="100"/>
      <c r="F42" s="101"/>
      <c r="G42" s="69">
        <f t="shared" si="6"/>
        <v>0</v>
      </c>
      <c r="H42" s="118"/>
      <c r="I42" s="119"/>
      <c r="J42" s="120"/>
      <c r="K42" s="56">
        <f t="shared" si="7"/>
        <v>0</v>
      </c>
      <c r="L42" s="56">
        <f>IFERROR(VLOOKUP(A42,'Stored Materials'!A:J,9,FALSE),0)</f>
        <v>0</v>
      </c>
      <c r="M42" s="56">
        <f>IFERROR(VLOOKUP(A42,'Stored Materials'!A:J,10,FALSE),0)</f>
        <v>0</v>
      </c>
      <c r="N42" s="56">
        <f>IFERROR(VLOOKUP(A42,'Stored Materials'!A:J,5,FALSE),0)</f>
        <v>0</v>
      </c>
      <c r="O42" s="56">
        <f t="shared" si="2"/>
        <v>0</v>
      </c>
      <c r="P42" s="55">
        <f t="shared" si="8"/>
        <v>0</v>
      </c>
      <c r="Q42" s="57">
        <f t="shared" si="4"/>
        <v>0</v>
      </c>
      <c r="R42" s="58" t="str">
        <f t="shared" si="9"/>
        <v/>
      </c>
    </row>
    <row r="43" spans="1:18" x14ac:dyDescent="0.3">
      <c r="A43" s="97"/>
      <c r="B43" s="136"/>
      <c r="C43" s="98"/>
      <c r="D43" s="99"/>
      <c r="E43" s="100"/>
      <c r="F43" s="101"/>
      <c r="G43" s="69">
        <f t="shared" si="6"/>
        <v>0</v>
      </c>
      <c r="H43" s="118"/>
      <c r="I43" s="119"/>
      <c r="J43" s="120"/>
      <c r="K43" s="56">
        <f t="shared" si="7"/>
        <v>0</v>
      </c>
      <c r="L43" s="56">
        <f>IFERROR(VLOOKUP(A43,'Stored Materials'!A:J,9,FALSE),0)</f>
        <v>0</v>
      </c>
      <c r="M43" s="56">
        <f>IFERROR(VLOOKUP(A43,'Stored Materials'!A:J,10,FALSE),0)</f>
        <v>0</v>
      </c>
      <c r="N43" s="56">
        <f>IFERROR(VLOOKUP(A43,'Stored Materials'!A:J,5,FALSE),0)</f>
        <v>0</v>
      </c>
      <c r="O43" s="56">
        <f t="shared" si="2"/>
        <v>0</v>
      </c>
      <c r="P43" s="55">
        <f t="shared" si="8"/>
        <v>0</v>
      </c>
      <c r="Q43" s="57">
        <f t="shared" si="4"/>
        <v>0</v>
      </c>
      <c r="R43" s="58" t="str">
        <f t="shared" si="9"/>
        <v/>
      </c>
    </row>
    <row r="44" spans="1:18" x14ac:dyDescent="0.3">
      <c r="A44" s="97"/>
      <c r="B44" s="136"/>
      <c r="C44" s="98"/>
      <c r="D44" s="99"/>
      <c r="E44" s="100"/>
      <c r="F44" s="101"/>
      <c r="G44" s="69">
        <f t="shared" si="6"/>
        <v>0</v>
      </c>
      <c r="H44" s="118"/>
      <c r="I44" s="119"/>
      <c r="J44" s="120"/>
      <c r="K44" s="56">
        <f t="shared" si="7"/>
        <v>0</v>
      </c>
      <c r="L44" s="56">
        <f>IFERROR(VLOOKUP(A44,'Stored Materials'!A:J,9,FALSE),0)</f>
        <v>0</v>
      </c>
      <c r="M44" s="56">
        <f>IFERROR(VLOOKUP(A44,'Stored Materials'!A:J,10,FALSE),0)</f>
        <v>0</v>
      </c>
      <c r="N44" s="56">
        <f>IFERROR(VLOOKUP(A44,'Stored Materials'!A:J,5,FALSE),0)</f>
        <v>0</v>
      </c>
      <c r="O44" s="56">
        <f t="shared" si="2"/>
        <v>0</v>
      </c>
      <c r="P44" s="55">
        <f t="shared" si="8"/>
        <v>0</v>
      </c>
      <c r="Q44" s="57">
        <f t="shared" si="4"/>
        <v>0</v>
      </c>
      <c r="R44" s="58" t="str">
        <f t="shared" si="9"/>
        <v/>
      </c>
    </row>
    <row r="45" spans="1:18" x14ac:dyDescent="0.3">
      <c r="A45" s="97"/>
      <c r="B45" s="136"/>
      <c r="C45" s="98"/>
      <c r="D45" s="99"/>
      <c r="E45" s="100"/>
      <c r="F45" s="101"/>
      <c r="G45" s="69">
        <f t="shared" si="6"/>
        <v>0</v>
      </c>
      <c r="H45" s="118"/>
      <c r="I45" s="119"/>
      <c r="J45" s="120"/>
      <c r="K45" s="56">
        <f t="shared" si="7"/>
        <v>0</v>
      </c>
      <c r="L45" s="56">
        <f>IFERROR(VLOOKUP(A45,'Stored Materials'!A:J,9,FALSE),0)</f>
        <v>0</v>
      </c>
      <c r="M45" s="56">
        <f>IFERROR(VLOOKUP(A45,'Stored Materials'!A:J,10,FALSE),0)</f>
        <v>0</v>
      </c>
      <c r="N45" s="56">
        <f>IFERROR(VLOOKUP(A45,'Stored Materials'!A:J,5,FALSE),0)</f>
        <v>0</v>
      </c>
      <c r="O45" s="56">
        <f t="shared" si="2"/>
        <v>0</v>
      </c>
      <c r="P45" s="55">
        <f t="shared" si="8"/>
        <v>0</v>
      </c>
      <c r="Q45" s="57">
        <f t="shared" si="4"/>
        <v>0</v>
      </c>
      <c r="R45" s="58" t="str">
        <f t="shared" si="9"/>
        <v/>
      </c>
    </row>
    <row r="46" spans="1:18" x14ac:dyDescent="0.3">
      <c r="A46" s="97"/>
      <c r="B46" s="136"/>
      <c r="C46" s="98"/>
      <c r="D46" s="99"/>
      <c r="E46" s="100"/>
      <c r="F46" s="101"/>
      <c r="G46" s="69">
        <f t="shared" si="6"/>
        <v>0</v>
      </c>
      <c r="H46" s="118"/>
      <c r="I46" s="119"/>
      <c r="J46" s="120"/>
      <c r="K46" s="56">
        <f t="shared" si="7"/>
        <v>0</v>
      </c>
      <c r="L46" s="56">
        <f>IFERROR(VLOOKUP(A46,'Stored Materials'!A:J,9,FALSE),0)</f>
        <v>0</v>
      </c>
      <c r="M46" s="56">
        <f>IFERROR(VLOOKUP(A46,'Stored Materials'!A:J,10,FALSE),0)</f>
        <v>0</v>
      </c>
      <c r="N46" s="56">
        <f>IFERROR(VLOOKUP(A46,'Stored Materials'!A:J,5,FALSE),0)</f>
        <v>0</v>
      </c>
      <c r="O46" s="56">
        <f t="shared" si="2"/>
        <v>0</v>
      </c>
      <c r="P46" s="55">
        <f t="shared" si="8"/>
        <v>0</v>
      </c>
      <c r="Q46" s="57">
        <f t="shared" si="4"/>
        <v>0</v>
      </c>
      <c r="R46" s="58" t="str">
        <f t="shared" si="9"/>
        <v/>
      </c>
    </row>
    <row r="47" spans="1:18" x14ac:dyDescent="0.3">
      <c r="A47" s="97"/>
      <c r="B47" s="136"/>
      <c r="C47" s="98"/>
      <c r="D47" s="99"/>
      <c r="E47" s="100"/>
      <c r="F47" s="101"/>
      <c r="G47" s="69">
        <f t="shared" si="6"/>
        <v>0</v>
      </c>
      <c r="H47" s="118"/>
      <c r="I47" s="119"/>
      <c r="J47" s="120"/>
      <c r="K47" s="56">
        <f t="shared" si="7"/>
        <v>0</v>
      </c>
      <c r="L47" s="56">
        <f>IFERROR(VLOOKUP(A47,'Stored Materials'!A:J,9,FALSE),0)</f>
        <v>0</v>
      </c>
      <c r="M47" s="56">
        <f>IFERROR(VLOOKUP(A47,'Stored Materials'!A:J,10,FALSE),0)</f>
        <v>0</v>
      </c>
      <c r="N47" s="56">
        <f>IFERROR(VLOOKUP(A47,'Stored Materials'!A:J,5,FALSE),0)</f>
        <v>0</v>
      </c>
      <c r="O47" s="56">
        <f t="shared" si="2"/>
        <v>0</v>
      </c>
      <c r="P47" s="55">
        <f t="shared" si="8"/>
        <v>0</v>
      </c>
      <c r="Q47" s="57">
        <f t="shared" si="4"/>
        <v>0</v>
      </c>
      <c r="R47" s="58" t="str">
        <f t="shared" si="9"/>
        <v/>
      </c>
    </row>
    <row r="48" spans="1:18" x14ac:dyDescent="0.3">
      <c r="A48" s="97"/>
      <c r="B48" s="136"/>
      <c r="C48" s="98"/>
      <c r="D48" s="99"/>
      <c r="E48" s="100"/>
      <c r="F48" s="101"/>
      <c r="G48" s="69">
        <f t="shared" si="6"/>
        <v>0</v>
      </c>
      <c r="H48" s="118"/>
      <c r="I48" s="119"/>
      <c r="J48" s="120"/>
      <c r="K48" s="56">
        <f t="shared" si="7"/>
        <v>0</v>
      </c>
      <c r="L48" s="56">
        <f>IFERROR(VLOOKUP(A48,'Stored Materials'!A:J,9,FALSE),0)</f>
        <v>0</v>
      </c>
      <c r="M48" s="56">
        <f>IFERROR(VLOOKUP(A48,'Stored Materials'!A:J,10,FALSE),0)</f>
        <v>0</v>
      </c>
      <c r="N48" s="56">
        <f>IFERROR(VLOOKUP(A48,'Stored Materials'!A:J,5,FALSE),0)</f>
        <v>0</v>
      </c>
      <c r="O48" s="56">
        <f t="shared" si="2"/>
        <v>0</v>
      </c>
      <c r="P48" s="55">
        <f t="shared" si="8"/>
        <v>0</v>
      </c>
      <c r="Q48" s="57">
        <f t="shared" si="4"/>
        <v>0</v>
      </c>
      <c r="R48" s="58" t="str">
        <f t="shared" si="9"/>
        <v/>
      </c>
    </row>
    <row r="49" spans="1:18" x14ac:dyDescent="0.3">
      <c r="A49" s="97"/>
      <c r="B49" s="136"/>
      <c r="C49" s="98"/>
      <c r="D49" s="99"/>
      <c r="E49" s="100"/>
      <c r="F49" s="101"/>
      <c r="G49" s="69">
        <f t="shared" si="6"/>
        <v>0</v>
      </c>
      <c r="H49" s="118"/>
      <c r="I49" s="119"/>
      <c r="J49" s="120"/>
      <c r="K49" s="56">
        <f t="shared" si="7"/>
        <v>0</v>
      </c>
      <c r="L49" s="56">
        <f>IFERROR(VLOOKUP(A49,'Stored Materials'!A:J,9,FALSE),0)</f>
        <v>0</v>
      </c>
      <c r="M49" s="56">
        <f>IFERROR(VLOOKUP(A49,'Stored Materials'!A:J,10,FALSE),0)</f>
        <v>0</v>
      </c>
      <c r="N49" s="56">
        <f>IFERROR(VLOOKUP(A49,'Stored Materials'!A:J,5,FALSE),0)</f>
        <v>0</v>
      </c>
      <c r="O49" s="56">
        <f t="shared" si="2"/>
        <v>0</v>
      </c>
      <c r="P49" s="55">
        <f t="shared" si="8"/>
        <v>0</v>
      </c>
      <c r="Q49" s="57">
        <f t="shared" si="4"/>
        <v>0</v>
      </c>
      <c r="R49" s="58" t="str">
        <f t="shared" si="9"/>
        <v/>
      </c>
    </row>
    <row r="50" spans="1:18" x14ac:dyDescent="0.3">
      <c r="A50" s="97"/>
      <c r="B50" s="136"/>
      <c r="C50" s="98"/>
      <c r="D50" s="99"/>
      <c r="E50" s="100"/>
      <c r="F50" s="101"/>
      <c r="G50" s="69">
        <f t="shared" si="6"/>
        <v>0</v>
      </c>
      <c r="H50" s="118"/>
      <c r="I50" s="119"/>
      <c r="J50" s="120"/>
      <c r="K50" s="56">
        <f t="shared" si="7"/>
        <v>0</v>
      </c>
      <c r="L50" s="56">
        <f>IFERROR(VLOOKUP(A50,'Stored Materials'!A:J,9,FALSE),0)</f>
        <v>0</v>
      </c>
      <c r="M50" s="56">
        <f>IFERROR(VLOOKUP(A50,'Stored Materials'!A:J,10,FALSE),0)</f>
        <v>0</v>
      </c>
      <c r="N50" s="56">
        <f>IFERROR(VLOOKUP(A50,'Stored Materials'!A:J,5,FALSE),0)</f>
        <v>0</v>
      </c>
      <c r="O50" s="56">
        <f t="shared" si="2"/>
        <v>0</v>
      </c>
      <c r="P50" s="55">
        <f t="shared" si="8"/>
        <v>0</v>
      </c>
      <c r="Q50" s="57">
        <f t="shared" si="4"/>
        <v>0</v>
      </c>
      <c r="R50" s="58" t="str">
        <f t="shared" si="9"/>
        <v/>
      </c>
    </row>
    <row r="51" spans="1:18" x14ac:dyDescent="0.3">
      <c r="A51" s="97"/>
      <c r="B51" s="136"/>
      <c r="C51" s="98"/>
      <c r="D51" s="99"/>
      <c r="E51" s="100"/>
      <c r="F51" s="101"/>
      <c r="G51" s="69">
        <f t="shared" si="6"/>
        <v>0</v>
      </c>
      <c r="H51" s="118"/>
      <c r="I51" s="119"/>
      <c r="J51" s="120"/>
      <c r="K51" s="56">
        <f t="shared" si="7"/>
        <v>0</v>
      </c>
      <c r="L51" s="56">
        <f>IFERROR(VLOOKUP(A51,'Stored Materials'!A:J,9,FALSE),0)</f>
        <v>0</v>
      </c>
      <c r="M51" s="56">
        <f>IFERROR(VLOOKUP(A51,'Stored Materials'!A:J,10,FALSE),0)</f>
        <v>0</v>
      </c>
      <c r="N51" s="56">
        <f>IFERROR(VLOOKUP(A51,'Stored Materials'!A:J,5,FALSE),0)</f>
        <v>0</v>
      </c>
      <c r="O51" s="56">
        <f t="shared" si="2"/>
        <v>0</v>
      </c>
      <c r="P51" s="55">
        <f t="shared" si="8"/>
        <v>0</v>
      </c>
      <c r="Q51" s="57">
        <f t="shared" si="4"/>
        <v>0</v>
      </c>
      <c r="R51" s="58" t="str">
        <f t="shared" si="9"/>
        <v/>
      </c>
    </row>
    <row r="52" spans="1:18" x14ac:dyDescent="0.3">
      <c r="A52" s="97"/>
      <c r="B52" s="136"/>
      <c r="C52" s="98"/>
      <c r="D52" s="99"/>
      <c r="E52" s="100"/>
      <c r="F52" s="101"/>
      <c r="G52" s="69">
        <f t="shared" si="6"/>
        <v>0</v>
      </c>
      <c r="H52" s="118"/>
      <c r="I52" s="119"/>
      <c r="J52" s="120"/>
      <c r="K52" s="56">
        <f t="shared" si="7"/>
        <v>0</v>
      </c>
      <c r="L52" s="56">
        <f>IFERROR(VLOOKUP(A52,'Stored Materials'!A:J,9,FALSE),0)</f>
        <v>0</v>
      </c>
      <c r="M52" s="56">
        <f>IFERROR(VLOOKUP(A52,'Stored Materials'!A:J,10,FALSE),0)</f>
        <v>0</v>
      </c>
      <c r="N52" s="56">
        <f>IFERROR(VLOOKUP(A52,'Stored Materials'!A:J,5,FALSE),0)</f>
        <v>0</v>
      </c>
      <c r="O52" s="56">
        <f t="shared" si="2"/>
        <v>0</v>
      </c>
      <c r="P52" s="55">
        <f t="shared" si="8"/>
        <v>0</v>
      </c>
      <c r="Q52" s="57">
        <f t="shared" si="4"/>
        <v>0</v>
      </c>
      <c r="R52" s="58" t="str">
        <f t="shared" si="9"/>
        <v/>
      </c>
    </row>
    <row r="53" spans="1:18" x14ac:dyDescent="0.3">
      <c r="A53" s="97"/>
      <c r="B53" s="136"/>
      <c r="C53" s="98"/>
      <c r="D53" s="99"/>
      <c r="E53" s="100"/>
      <c r="F53" s="101"/>
      <c r="G53" s="69">
        <f t="shared" si="0"/>
        <v>0</v>
      </c>
      <c r="H53" s="118"/>
      <c r="I53" s="119"/>
      <c r="J53" s="120"/>
      <c r="K53" s="56">
        <f t="shared" si="1"/>
        <v>0</v>
      </c>
      <c r="L53" s="56">
        <f>IFERROR(VLOOKUP(A53,'Stored Materials'!A:J,9,FALSE),0)</f>
        <v>0</v>
      </c>
      <c r="M53" s="56">
        <f>IFERROR(VLOOKUP(A53,'Stored Materials'!A:J,10,FALSE),0)</f>
        <v>0</v>
      </c>
      <c r="N53" s="56">
        <f>IFERROR(VLOOKUP(A53,'Stored Materials'!A:J,5,FALSE),0)</f>
        <v>0</v>
      </c>
      <c r="O53" s="56">
        <f t="shared" si="2"/>
        <v>0</v>
      </c>
      <c r="P53" s="55">
        <f t="shared" si="3"/>
        <v>0</v>
      </c>
      <c r="Q53" s="57">
        <f t="shared" si="4"/>
        <v>0</v>
      </c>
      <c r="R53" s="58" t="str">
        <f t="shared" si="5"/>
        <v/>
      </c>
    </row>
    <row r="54" spans="1:18" x14ac:dyDescent="0.3">
      <c r="A54" s="97"/>
      <c r="B54" s="136"/>
      <c r="C54" s="98"/>
      <c r="D54" s="99"/>
      <c r="E54" s="100"/>
      <c r="F54" s="101"/>
      <c r="G54" s="69">
        <f t="shared" si="0"/>
        <v>0</v>
      </c>
      <c r="H54" s="118"/>
      <c r="I54" s="119"/>
      <c r="J54" s="120"/>
      <c r="K54" s="56">
        <f t="shared" si="1"/>
        <v>0</v>
      </c>
      <c r="L54" s="56">
        <f>IFERROR(VLOOKUP(A54,'Stored Materials'!A:J,9,FALSE),0)</f>
        <v>0</v>
      </c>
      <c r="M54" s="56">
        <f>IFERROR(VLOOKUP(A54,'Stored Materials'!A:J,10,FALSE),0)</f>
        <v>0</v>
      </c>
      <c r="N54" s="56">
        <f>IFERROR(VLOOKUP(A54,'Stored Materials'!A:J,5,FALSE),0)</f>
        <v>0</v>
      </c>
      <c r="O54" s="56">
        <f t="shared" si="2"/>
        <v>0</v>
      </c>
      <c r="P54" s="55">
        <f t="shared" si="3"/>
        <v>0</v>
      </c>
      <c r="Q54" s="57">
        <f t="shared" si="4"/>
        <v>0</v>
      </c>
      <c r="R54" s="58" t="str">
        <f t="shared" si="5"/>
        <v/>
      </c>
    </row>
    <row r="55" spans="1:18" x14ac:dyDescent="0.3">
      <c r="A55" s="97"/>
      <c r="B55" s="136"/>
      <c r="C55" s="98"/>
      <c r="D55" s="99"/>
      <c r="E55" s="100"/>
      <c r="F55" s="101"/>
      <c r="G55" s="69">
        <f t="shared" si="0"/>
        <v>0</v>
      </c>
      <c r="H55" s="118"/>
      <c r="I55" s="119"/>
      <c r="J55" s="120"/>
      <c r="K55" s="56">
        <f t="shared" si="1"/>
        <v>0</v>
      </c>
      <c r="L55" s="56">
        <f>IFERROR(VLOOKUP(A55,'Stored Materials'!A:J,9,FALSE),0)</f>
        <v>0</v>
      </c>
      <c r="M55" s="56">
        <f>IFERROR(VLOOKUP(A55,'Stored Materials'!A:J,10,FALSE),0)</f>
        <v>0</v>
      </c>
      <c r="N55" s="56">
        <f>IFERROR(VLOOKUP(A55,'Stored Materials'!A:J,5,FALSE),0)</f>
        <v>0</v>
      </c>
      <c r="O55" s="56">
        <f t="shared" si="2"/>
        <v>0</v>
      </c>
      <c r="P55" s="55">
        <f t="shared" si="3"/>
        <v>0</v>
      </c>
      <c r="Q55" s="57">
        <f t="shared" si="4"/>
        <v>0</v>
      </c>
      <c r="R55" s="58" t="str">
        <f t="shared" si="5"/>
        <v/>
      </c>
    </row>
    <row r="56" spans="1:18" x14ac:dyDescent="0.3">
      <c r="A56" s="97"/>
      <c r="B56" s="136"/>
      <c r="C56" s="98"/>
      <c r="D56" s="99"/>
      <c r="E56" s="100"/>
      <c r="F56" s="101"/>
      <c r="G56" s="69">
        <f t="shared" si="0"/>
        <v>0</v>
      </c>
      <c r="H56" s="118"/>
      <c r="I56" s="119"/>
      <c r="J56" s="120"/>
      <c r="K56" s="56">
        <f t="shared" si="1"/>
        <v>0</v>
      </c>
      <c r="L56" s="56">
        <f>IFERROR(VLOOKUP(A56,'Stored Materials'!A:J,9,FALSE),0)</f>
        <v>0</v>
      </c>
      <c r="M56" s="56">
        <f>IFERROR(VLOOKUP(A56,'Stored Materials'!A:J,10,FALSE),0)</f>
        <v>0</v>
      </c>
      <c r="N56" s="56">
        <f>IFERROR(VLOOKUP(A56,'Stored Materials'!A:J,5,FALSE),0)</f>
        <v>0</v>
      </c>
      <c r="O56" s="56">
        <f t="shared" si="2"/>
        <v>0</v>
      </c>
      <c r="P56" s="55">
        <f t="shared" si="3"/>
        <v>0</v>
      </c>
      <c r="Q56" s="57">
        <f t="shared" si="4"/>
        <v>0</v>
      </c>
      <c r="R56" s="58" t="str">
        <f t="shared" si="5"/>
        <v/>
      </c>
    </row>
    <row r="57" spans="1:18" x14ac:dyDescent="0.3">
      <c r="A57" s="97"/>
      <c r="B57" s="136"/>
      <c r="C57" s="98"/>
      <c r="D57" s="99"/>
      <c r="E57" s="100"/>
      <c r="F57" s="101"/>
      <c r="G57" s="69">
        <f t="shared" si="0"/>
        <v>0</v>
      </c>
      <c r="H57" s="118"/>
      <c r="I57" s="119"/>
      <c r="J57" s="120"/>
      <c r="K57" s="56">
        <f t="shared" si="1"/>
        <v>0</v>
      </c>
      <c r="L57" s="56">
        <f>IFERROR(VLOOKUP(A57,'Stored Materials'!A:J,9,FALSE),0)</f>
        <v>0</v>
      </c>
      <c r="M57" s="56">
        <f>IFERROR(VLOOKUP(A57,'Stored Materials'!A:J,10,FALSE),0)</f>
        <v>0</v>
      </c>
      <c r="N57" s="56">
        <f>IFERROR(VLOOKUP(A57,'Stored Materials'!A:J,5,FALSE),0)</f>
        <v>0</v>
      </c>
      <c r="O57" s="56">
        <f t="shared" si="2"/>
        <v>0</v>
      </c>
      <c r="P57" s="55">
        <f t="shared" si="3"/>
        <v>0</v>
      </c>
      <c r="Q57" s="57">
        <f t="shared" si="4"/>
        <v>0</v>
      </c>
      <c r="R57" s="58" t="str">
        <f t="shared" si="5"/>
        <v/>
      </c>
    </row>
    <row r="58" spans="1:18" x14ac:dyDescent="0.3">
      <c r="A58" s="97"/>
      <c r="B58" s="136"/>
      <c r="C58" s="98"/>
      <c r="D58" s="99"/>
      <c r="E58" s="100"/>
      <c r="F58" s="101"/>
      <c r="G58" s="60">
        <f t="shared" si="0"/>
        <v>0</v>
      </c>
      <c r="H58" s="118"/>
      <c r="I58" s="119"/>
      <c r="J58" s="120"/>
      <c r="K58" s="56">
        <f t="shared" si="1"/>
        <v>0</v>
      </c>
      <c r="L58" s="56">
        <f>IFERROR(VLOOKUP(A58,'Stored Materials'!A:J,9,FALSE),0)</f>
        <v>0</v>
      </c>
      <c r="M58" s="56">
        <f>IFERROR(VLOOKUP(A58,'Stored Materials'!A:J,10,FALSE),0)</f>
        <v>0</v>
      </c>
      <c r="N58" s="56">
        <f>IFERROR(VLOOKUP(A58,'Stored Materials'!A:J,5,FALSE),0)</f>
        <v>0</v>
      </c>
      <c r="O58" s="56">
        <f t="shared" si="2"/>
        <v>0</v>
      </c>
      <c r="P58" s="55">
        <f t="shared" si="3"/>
        <v>0</v>
      </c>
      <c r="Q58" s="57">
        <f t="shared" si="4"/>
        <v>0</v>
      </c>
      <c r="R58" s="58" t="str">
        <f t="shared" si="5"/>
        <v/>
      </c>
    </row>
    <row r="59" spans="1:18" x14ac:dyDescent="0.3">
      <c r="A59" s="97"/>
      <c r="B59" s="136"/>
      <c r="C59" s="98"/>
      <c r="D59" s="99"/>
      <c r="E59" s="100"/>
      <c r="F59" s="101"/>
      <c r="G59" s="60">
        <f t="shared" si="0"/>
        <v>0</v>
      </c>
      <c r="H59" s="118"/>
      <c r="I59" s="119"/>
      <c r="J59" s="120"/>
      <c r="K59" s="56">
        <f t="shared" si="1"/>
        <v>0</v>
      </c>
      <c r="L59" s="56">
        <f>IFERROR(VLOOKUP(A59,'Stored Materials'!A:J,9,FALSE),0)</f>
        <v>0</v>
      </c>
      <c r="M59" s="56">
        <f>IFERROR(VLOOKUP(A59,'Stored Materials'!A:J,10,FALSE),0)</f>
        <v>0</v>
      </c>
      <c r="N59" s="56">
        <f>IFERROR(VLOOKUP(A59,'Stored Materials'!A:J,5,FALSE),0)</f>
        <v>0</v>
      </c>
      <c r="O59" s="56">
        <f t="shared" si="2"/>
        <v>0</v>
      </c>
      <c r="P59" s="55">
        <f t="shared" si="3"/>
        <v>0</v>
      </c>
      <c r="Q59" s="57">
        <f t="shared" si="4"/>
        <v>0</v>
      </c>
      <c r="R59" s="58" t="str">
        <f t="shared" si="5"/>
        <v/>
      </c>
    </row>
    <row r="60" spans="1:18" x14ac:dyDescent="0.3">
      <c r="A60" s="97"/>
      <c r="B60" s="136"/>
      <c r="C60" s="98"/>
      <c r="D60" s="99"/>
      <c r="E60" s="100"/>
      <c r="F60" s="101"/>
      <c r="G60" s="60">
        <f t="shared" si="0"/>
        <v>0</v>
      </c>
      <c r="H60" s="118"/>
      <c r="I60" s="119"/>
      <c r="J60" s="120"/>
      <c r="K60" s="56">
        <f t="shared" si="1"/>
        <v>0</v>
      </c>
      <c r="L60" s="56">
        <f>IFERROR(VLOOKUP(A60,'Stored Materials'!A:J,9,FALSE),0)</f>
        <v>0</v>
      </c>
      <c r="M60" s="56">
        <f>IFERROR(VLOOKUP(A60,'Stored Materials'!A:J,10,FALSE),0)</f>
        <v>0</v>
      </c>
      <c r="N60" s="56">
        <f>IFERROR(VLOOKUP(A60,'Stored Materials'!A:J,5,FALSE),0)</f>
        <v>0</v>
      </c>
      <c r="O60" s="56">
        <f t="shared" si="2"/>
        <v>0</v>
      </c>
      <c r="P60" s="55">
        <f t="shared" si="3"/>
        <v>0</v>
      </c>
      <c r="Q60" s="57">
        <f t="shared" si="4"/>
        <v>0</v>
      </c>
      <c r="R60" s="58" t="str">
        <f t="shared" si="5"/>
        <v/>
      </c>
    </row>
    <row r="61" spans="1:18" x14ac:dyDescent="0.3">
      <c r="A61" s="97"/>
      <c r="B61" s="136"/>
      <c r="C61" s="98"/>
      <c r="D61" s="99"/>
      <c r="E61" s="100"/>
      <c r="F61" s="101"/>
      <c r="G61" s="60">
        <f t="shared" si="0"/>
        <v>0</v>
      </c>
      <c r="H61" s="118"/>
      <c r="I61" s="119"/>
      <c r="J61" s="120"/>
      <c r="K61" s="56">
        <f t="shared" si="1"/>
        <v>0</v>
      </c>
      <c r="L61" s="56">
        <f>IFERROR(VLOOKUP(A61,'Stored Materials'!A:J,9,FALSE),0)</f>
        <v>0</v>
      </c>
      <c r="M61" s="56">
        <f>IFERROR(VLOOKUP(A61,'Stored Materials'!A:J,10,FALSE),0)</f>
        <v>0</v>
      </c>
      <c r="N61" s="56">
        <f>IFERROR(VLOOKUP(A61,'Stored Materials'!A:J,5,FALSE),0)</f>
        <v>0</v>
      </c>
      <c r="O61" s="56">
        <f t="shared" si="2"/>
        <v>0</v>
      </c>
      <c r="P61" s="55">
        <f t="shared" si="3"/>
        <v>0</v>
      </c>
      <c r="Q61" s="57">
        <f t="shared" si="4"/>
        <v>0</v>
      </c>
      <c r="R61" s="58" t="str">
        <f t="shared" si="5"/>
        <v/>
      </c>
    </row>
    <row r="62" spans="1:18" x14ac:dyDescent="0.3">
      <c r="A62" s="97"/>
      <c r="B62" s="136"/>
      <c r="C62" s="98"/>
      <c r="D62" s="99"/>
      <c r="E62" s="100"/>
      <c r="F62" s="101"/>
      <c r="G62" s="60">
        <f t="shared" si="0"/>
        <v>0</v>
      </c>
      <c r="H62" s="118"/>
      <c r="I62" s="119"/>
      <c r="J62" s="120"/>
      <c r="K62" s="56">
        <f t="shared" si="1"/>
        <v>0</v>
      </c>
      <c r="L62" s="56">
        <f>IFERROR(VLOOKUP(A62,'Stored Materials'!A:J,9,FALSE),0)</f>
        <v>0</v>
      </c>
      <c r="M62" s="56">
        <f>IFERROR(VLOOKUP(A62,'Stored Materials'!A:J,10,FALSE),0)</f>
        <v>0</v>
      </c>
      <c r="N62" s="56">
        <f>IFERROR(VLOOKUP(A62,'Stored Materials'!A:J,5,FALSE),0)</f>
        <v>0</v>
      </c>
      <c r="O62" s="56">
        <f t="shared" si="2"/>
        <v>0</v>
      </c>
      <c r="P62" s="55">
        <f t="shared" si="3"/>
        <v>0</v>
      </c>
      <c r="Q62" s="57">
        <f t="shared" si="4"/>
        <v>0</v>
      </c>
      <c r="R62" s="58" t="str">
        <f t="shared" si="5"/>
        <v/>
      </c>
    </row>
    <row r="63" spans="1:18" x14ac:dyDescent="0.3">
      <c r="A63" s="97"/>
      <c r="B63" s="136"/>
      <c r="C63" s="98"/>
      <c r="D63" s="99"/>
      <c r="E63" s="100"/>
      <c r="F63" s="101"/>
      <c r="G63" s="60">
        <f t="shared" si="0"/>
        <v>0</v>
      </c>
      <c r="H63" s="118"/>
      <c r="I63" s="119"/>
      <c r="J63" s="120"/>
      <c r="K63" s="56">
        <f t="shared" si="1"/>
        <v>0</v>
      </c>
      <c r="L63" s="56">
        <f>IFERROR(VLOOKUP(A63,'Stored Materials'!A:J,9,FALSE),0)</f>
        <v>0</v>
      </c>
      <c r="M63" s="56">
        <f>IFERROR(VLOOKUP(A63,'Stored Materials'!A:J,10,FALSE),0)</f>
        <v>0</v>
      </c>
      <c r="N63" s="56">
        <f>IFERROR(VLOOKUP(A63,'Stored Materials'!A:J,5,FALSE),0)</f>
        <v>0</v>
      </c>
      <c r="O63" s="56">
        <f t="shared" si="2"/>
        <v>0</v>
      </c>
      <c r="P63" s="55">
        <f t="shared" si="3"/>
        <v>0</v>
      </c>
      <c r="Q63" s="57">
        <f t="shared" si="4"/>
        <v>0</v>
      </c>
      <c r="R63" s="58" t="str">
        <f t="shared" si="5"/>
        <v/>
      </c>
    </row>
    <row r="64" spans="1:18" x14ac:dyDescent="0.3">
      <c r="A64" s="97"/>
      <c r="B64" s="136"/>
      <c r="C64" s="98"/>
      <c r="D64" s="99"/>
      <c r="E64" s="100"/>
      <c r="F64" s="101"/>
      <c r="G64" s="60">
        <f t="shared" si="0"/>
        <v>0</v>
      </c>
      <c r="H64" s="118"/>
      <c r="I64" s="119"/>
      <c r="J64" s="120"/>
      <c r="K64" s="56">
        <f t="shared" si="1"/>
        <v>0</v>
      </c>
      <c r="L64" s="56">
        <f>IFERROR(VLOOKUP(A64,'Stored Materials'!A:J,9,FALSE),0)</f>
        <v>0</v>
      </c>
      <c r="M64" s="56">
        <f>IFERROR(VLOOKUP(A64,'Stored Materials'!A:J,10,FALSE),0)</f>
        <v>0</v>
      </c>
      <c r="N64" s="56">
        <f>IFERROR(VLOOKUP(A64,'Stored Materials'!A:J,5,FALSE),0)</f>
        <v>0</v>
      </c>
      <c r="O64" s="56">
        <f t="shared" si="2"/>
        <v>0</v>
      </c>
      <c r="P64" s="55">
        <f t="shared" si="3"/>
        <v>0</v>
      </c>
      <c r="Q64" s="57">
        <f t="shared" si="4"/>
        <v>0</v>
      </c>
      <c r="R64" s="58" t="str">
        <f t="shared" si="5"/>
        <v/>
      </c>
    </row>
    <row r="65" spans="1:18" x14ac:dyDescent="0.3">
      <c r="A65" s="97"/>
      <c r="B65" s="136"/>
      <c r="C65" s="98"/>
      <c r="D65" s="99"/>
      <c r="E65" s="100"/>
      <c r="F65" s="101"/>
      <c r="G65" s="60">
        <f t="shared" si="0"/>
        <v>0</v>
      </c>
      <c r="H65" s="118"/>
      <c r="I65" s="119"/>
      <c r="J65" s="120"/>
      <c r="K65" s="56">
        <f t="shared" si="1"/>
        <v>0</v>
      </c>
      <c r="L65" s="56">
        <f>IFERROR(VLOOKUP(A65,'Stored Materials'!A:J,9,FALSE),0)</f>
        <v>0</v>
      </c>
      <c r="M65" s="56">
        <f>IFERROR(VLOOKUP(A65,'Stored Materials'!A:J,10,FALSE),0)</f>
        <v>0</v>
      </c>
      <c r="N65" s="56">
        <f>IFERROR(VLOOKUP(A65,'Stored Materials'!A:J,5,FALSE),0)</f>
        <v>0</v>
      </c>
      <c r="O65" s="56">
        <f t="shared" si="2"/>
        <v>0</v>
      </c>
      <c r="P65" s="55">
        <f t="shared" si="3"/>
        <v>0</v>
      </c>
      <c r="Q65" s="57">
        <f t="shared" si="4"/>
        <v>0</v>
      </c>
      <c r="R65" s="58" t="str">
        <f t="shared" si="5"/>
        <v/>
      </c>
    </row>
    <row r="66" spans="1:18" x14ac:dyDescent="0.3">
      <c r="A66" s="97"/>
      <c r="B66" s="136"/>
      <c r="C66" s="98"/>
      <c r="D66" s="99"/>
      <c r="E66" s="100"/>
      <c r="F66" s="101"/>
      <c r="G66" s="60">
        <f t="shared" si="0"/>
        <v>0</v>
      </c>
      <c r="H66" s="118"/>
      <c r="I66" s="119"/>
      <c r="J66" s="120"/>
      <c r="K66" s="56">
        <f t="shared" si="1"/>
        <v>0</v>
      </c>
      <c r="L66" s="56">
        <f>IFERROR(VLOOKUP(A66,'Stored Materials'!A:J,9,FALSE),0)</f>
        <v>0</v>
      </c>
      <c r="M66" s="56">
        <f>IFERROR(VLOOKUP(A66,'Stored Materials'!A:J,10,FALSE),0)</f>
        <v>0</v>
      </c>
      <c r="N66" s="56">
        <f>IFERROR(VLOOKUP(A66,'Stored Materials'!A:J,5,FALSE),0)</f>
        <v>0</v>
      </c>
      <c r="O66" s="56">
        <f t="shared" si="2"/>
        <v>0</v>
      </c>
      <c r="P66" s="55">
        <f t="shared" si="3"/>
        <v>0</v>
      </c>
      <c r="Q66" s="57">
        <f t="shared" si="4"/>
        <v>0</v>
      </c>
      <c r="R66" s="58" t="str">
        <f t="shared" si="5"/>
        <v/>
      </c>
    </row>
    <row r="67" spans="1:18" x14ac:dyDescent="0.3">
      <c r="A67" s="97"/>
      <c r="B67" s="136"/>
      <c r="C67" s="98"/>
      <c r="D67" s="99"/>
      <c r="E67" s="100"/>
      <c r="F67" s="101"/>
      <c r="G67" s="60">
        <f t="shared" si="0"/>
        <v>0</v>
      </c>
      <c r="H67" s="118"/>
      <c r="I67" s="119"/>
      <c r="J67" s="120"/>
      <c r="K67" s="56">
        <f t="shared" si="1"/>
        <v>0</v>
      </c>
      <c r="L67" s="56">
        <f>IFERROR(VLOOKUP(A67,'Stored Materials'!A:J,9,FALSE),0)</f>
        <v>0</v>
      </c>
      <c r="M67" s="56">
        <f>IFERROR(VLOOKUP(A67,'Stored Materials'!A:J,10,FALSE),0)</f>
        <v>0</v>
      </c>
      <c r="N67" s="56">
        <f>IFERROR(VLOOKUP(A67,'Stored Materials'!A:J,5,FALSE),0)</f>
        <v>0</v>
      </c>
      <c r="O67" s="56">
        <f t="shared" si="2"/>
        <v>0</v>
      </c>
      <c r="P67" s="55">
        <f t="shared" si="3"/>
        <v>0</v>
      </c>
      <c r="Q67" s="57">
        <f t="shared" si="4"/>
        <v>0</v>
      </c>
      <c r="R67" s="58" t="str">
        <f t="shared" si="5"/>
        <v/>
      </c>
    </row>
    <row r="68" spans="1:18" x14ac:dyDescent="0.3">
      <c r="A68" s="97"/>
      <c r="B68" s="136"/>
      <c r="C68" s="98"/>
      <c r="D68" s="99"/>
      <c r="E68" s="100"/>
      <c r="F68" s="101"/>
      <c r="G68" s="60">
        <f t="shared" si="0"/>
        <v>0</v>
      </c>
      <c r="H68" s="118"/>
      <c r="I68" s="119"/>
      <c r="J68" s="120"/>
      <c r="K68" s="56">
        <f t="shared" si="1"/>
        <v>0</v>
      </c>
      <c r="L68" s="56">
        <f>IFERROR(VLOOKUP(A68,'Stored Materials'!A:J,9,FALSE),0)</f>
        <v>0</v>
      </c>
      <c r="M68" s="56">
        <f>IFERROR(VLOOKUP(A68,'Stored Materials'!A:J,10,FALSE),0)</f>
        <v>0</v>
      </c>
      <c r="N68" s="56">
        <f>IFERROR(VLOOKUP(A68,'Stored Materials'!A:J,5,FALSE),0)</f>
        <v>0</v>
      </c>
      <c r="O68" s="56">
        <f t="shared" si="2"/>
        <v>0</v>
      </c>
      <c r="P68" s="55">
        <f t="shared" si="3"/>
        <v>0</v>
      </c>
      <c r="Q68" s="57">
        <f t="shared" si="4"/>
        <v>0</v>
      </c>
      <c r="R68" s="58" t="str">
        <f t="shared" si="5"/>
        <v/>
      </c>
    </row>
    <row r="69" spans="1:18" x14ac:dyDescent="0.3">
      <c r="A69" s="97"/>
      <c r="B69" s="136"/>
      <c r="C69" s="98"/>
      <c r="D69" s="99"/>
      <c r="E69" s="100"/>
      <c r="F69" s="101"/>
      <c r="G69" s="60">
        <f t="shared" si="0"/>
        <v>0</v>
      </c>
      <c r="H69" s="118"/>
      <c r="I69" s="119"/>
      <c r="J69" s="120"/>
      <c r="K69" s="56">
        <f t="shared" si="1"/>
        <v>0</v>
      </c>
      <c r="L69" s="56">
        <f>IFERROR(VLOOKUP(A69,'Stored Materials'!A:J,9,FALSE),0)</f>
        <v>0</v>
      </c>
      <c r="M69" s="56">
        <f>IFERROR(VLOOKUP(A69,'Stored Materials'!A:J,10,FALSE),0)</f>
        <v>0</v>
      </c>
      <c r="N69" s="56">
        <f>IFERROR(VLOOKUP(A69,'Stored Materials'!A:J,5,FALSE),0)</f>
        <v>0</v>
      </c>
      <c r="O69" s="56">
        <f t="shared" si="2"/>
        <v>0</v>
      </c>
      <c r="P69" s="55">
        <f t="shared" si="3"/>
        <v>0</v>
      </c>
      <c r="Q69" s="57">
        <f t="shared" si="4"/>
        <v>0</v>
      </c>
      <c r="R69" s="58" t="str">
        <f t="shared" si="5"/>
        <v/>
      </c>
    </row>
    <row r="70" spans="1:18" x14ac:dyDescent="0.3">
      <c r="A70" s="97"/>
      <c r="B70" s="136"/>
      <c r="C70" s="98"/>
      <c r="D70" s="99"/>
      <c r="E70" s="100"/>
      <c r="F70" s="101"/>
      <c r="G70" s="60">
        <f t="shared" si="0"/>
        <v>0</v>
      </c>
      <c r="H70" s="118"/>
      <c r="I70" s="119"/>
      <c r="J70" s="120"/>
      <c r="K70" s="56">
        <f t="shared" si="1"/>
        <v>0</v>
      </c>
      <c r="L70" s="56">
        <f>IFERROR(VLOOKUP(A70,'Stored Materials'!A:J,9,FALSE),0)</f>
        <v>0</v>
      </c>
      <c r="M70" s="56">
        <f>IFERROR(VLOOKUP(A70,'Stored Materials'!A:J,10,FALSE),0)</f>
        <v>0</v>
      </c>
      <c r="N70" s="56">
        <f>IFERROR(VLOOKUP(A70,'Stored Materials'!A:J,5,FALSE),0)</f>
        <v>0</v>
      </c>
      <c r="O70" s="56">
        <f t="shared" si="2"/>
        <v>0</v>
      </c>
      <c r="P70" s="55">
        <f t="shared" si="3"/>
        <v>0</v>
      </c>
      <c r="Q70" s="57">
        <f t="shared" si="4"/>
        <v>0</v>
      </c>
      <c r="R70" s="58" t="str">
        <f t="shared" si="5"/>
        <v/>
      </c>
    </row>
    <row r="71" spans="1:18" x14ac:dyDescent="0.3">
      <c r="A71" s="97"/>
      <c r="B71" s="136"/>
      <c r="C71" s="98"/>
      <c r="D71" s="99"/>
      <c r="E71" s="100"/>
      <c r="F71" s="101"/>
      <c r="G71" s="60">
        <f t="shared" si="0"/>
        <v>0</v>
      </c>
      <c r="H71" s="118"/>
      <c r="I71" s="119"/>
      <c r="J71" s="120"/>
      <c r="K71" s="56">
        <f t="shared" si="1"/>
        <v>0</v>
      </c>
      <c r="L71" s="56">
        <f>IFERROR(VLOOKUP(A71,'Stored Materials'!A:J,9,FALSE),0)</f>
        <v>0</v>
      </c>
      <c r="M71" s="56">
        <f>IFERROR(VLOOKUP(A71,'Stored Materials'!A:J,10,FALSE),0)</f>
        <v>0</v>
      </c>
      <c r="N71" s="56">
        <f>IFERROR(VLOOKUP(A71,'Stored Materials'!A:J,5,FALSE),0)</f>
        <v>0</v>
      </c>
      <c r="O71" s="56">
        <f t="shared" si="2"/>
        <v>0</v>
      </c>
      <c r="P71" s="55">
        <f t="shared" si="3"/>
        <v>0</v>
      </c>
      <c r="Q71" s="57">
        <f t="shared" si="4"/>
        <v>0</v>
      </c>
      <c r="R71" s="58" t="str">
        <f t="shared" si="5"/>
        <v/>
      </c>
    </row>
    <row r="72" spans="1:18" x14ac:dyDescent="0.3">
      <c r="A72" s="97"/>
      <c r="B72" s="136"/>
      <c r="C72" s="98"/>
      <c r="D72" s="99"/>
      <c r="E72" s="100"/>
      <c r="F72" s="101"/>
      <c r="G72" s="60">
        <f t="shared" si="0"/>
        <v>0</v>
      </c>
      <c r="H72" s="118"/>
      <c r="I72" s="119"/>
      <c r="J72" s="120"/>
      <c r="K72" s="56">
        <f t="shared" si="1"/>
        <v>0</v>
      </c>
      <c r="L72" s="56">
        <f>IFERROR(VLOOKUP(A72,'Stored Materials'!A:J,9,FALSE),0)</f>
        <v>0</v>
      </c>
      <c r="M72" s="56">
        <f>IFERROR(VLOOKUP(A72,'Stored Materials'!A:J,10,FALSE),0)</f>
        <v>0</v>
      </c>
      <c r="N72" s="56">
        <f>IFERROR(VLOOKUP(A72,'Stored Materials'!A:J,5,FALSE),0)</f>
        <v>0</v>
      </c>
      <c r="O72" s="56">
        <f t="shared" si="2"/>
        <v>0</v>
      </c>
      <c r="P72" s="55">
        <f t="shared" si="3"/>
        <v>0</v>
      </c>
      <c r="Q72" s="57">
        <f t="shared" si="4"/>
        <v>0</v>
      </c>
      <c r="R72" s="58" t="str">
        <f t="shared" si="5"/>
        <v/>
      </c>
    </row>
    <row r="73" spans="1:18" x14ac:dyDescent="0.3">
      <c r="A73" s="97"/>
      <c r="B73" s="136"/>
      <c r="C73" s="98"/>
      <c r="D73" s="99"/>
      <c r="E73" s="100"/>
      <c r="F73" s="101"/>
      <c r="G73" s="60">
        <f>ROUND(D73*F73,2)</f>
        <v>0</v>
      </c>
      <c r="H73" s="118"/>
      <c r="I73" s="119"/>
      <c r="J73" s="120"/>
      <c r="K73" s="56">
        <f>ROUND(J73*F73,2)</f>
        <v>0</v>
      </c>
      <c r="L73" s="56">
        <f>IFERROR(VLOOKUP(A73,'Stored Materials'!A:J,9,FALSE),0)</f>
        <v>0</v>
      </c>
      <c r="M73" s="56">
        <f>IFERROR(VLOOKUP(A73,'Stored Materials'!A:J,10,FALSE),0)</f>
        <v>0</v>
      </c>
      <c r="N73" s="56">
        <f>IFERROR(VLOOKUP(A73,'Stored Materials'!A:J,5,FALSE),0)</f>
        <v>0</v>
      </c>
      <c r="O73" s="56">
        <f t="shared" si="2"/>
        <v>0</v>
      </c>
      <c r="P73" s="55">
        <f>H73+J73</f>
        <v>0</v>
      </c>
      <c r="Q73" s="57">
        <f t="shared" si="4"/>
        <v>0</v>
      </c>
      <c r="R73" s="58" t="str">
        <f>IFERROR(Q73/G73,"")</f>
        <v/>
      </c>
    </row>
    <row r="74" spans="1:18" x14ac:dyDescent="0.3">
      <c r="A74" s="97"/>
      <c r="B74" s="136"/>
      <c r="C74" s="98"/>
      <c r="D74" s="99"/>
      <c r="E74" s="100"/>
      <c r="F74" s="101"/>
      <c r="G74" s="60">
        <f t="shared" ref="G74:G106" si="10">ROUND(D74*F74,2)</f>
        <v>0</v>
      </c>
      <c r="H74" s="118"/>
      <c r="I74" s="119"/>
      <c r="J74" s="120"/>
      <c r="K74" s="56">
        <f>ROUND(J74*F74,2)</f>
        <v>0</v>
      </c>
      <c r="L74" s="56">
        <f>IFERROR(VLOOKUP(A74,'Stored Materials'!A:J,9,FALSE),0)</f>
        <v>0</v>
      </c>
      <c r="M74" s="56">
        <f>IFERROR(VLOOKUP(A74,'Stored Materials'!A:J,10,FALSE),0)</f>
        <v>0</v>
      </c>
      <c r="N74" s="56">
        <f>IFERROR(VLOOKUP(A74,'Stored Materials'!A:J,5,FALSE),0)</f>
        <v>0</v>
      </c>
      <c r="O74" s="56">
        <f t="shared" si="2"/>
        <v>0</v>
      </c>
      <c r="P74" s="55">
        <f t="shared" ref="P74:P106" si="11">H74+J74</f>
        <v>0</v>
      </c>
      <c r="Q74" s="57">
        <f t="shared" si="4"/>
        <v>0</v>
      </c>
      <c r="R74" s="58" t="str">
        <f t="shared" ref="R74:R108" si="12">IFERROR(Q74/G74,"")</f>
        <v/>
      </c>
    </row>
    <row r="75" spans="1:18" x14ac:dyDescent="0.3">
      <c r="A75" s="97"/>
      <c r="B75" s="136"/>
      <c r="C75" s="98"/>
      <c r="D75" s="107"/>
      <c r="E75" s="100"/>
      <c r="F75" s="101"/>
      <c r="G75" s="60">
        <f>ROUND(D75*F75,2)</f>
        <v>0</v>
      </c>
      <c r="H75" s="118"/>
      <c r="I75" s="119"/>
      <c r="J75" s="120"/>
      <c r="K75" s="56">
        <f t="shared" ref="K75:K106" si="13">ROUND(J75*F75,2)</f>
        <v>0</v>
      </c>
      <c r="L75" s="56">
        <f>IFERROR(VLOOKUP(A75,'Stored Materials'!A:J,9,FALSE),0)</f>
        <v>0</v>
      </c>
      <c r="M75" s="56">
        <f>IFERROR(VLOOKUP(A75,'Stored Materials'!A:J,10,FALSE),0)</f>
        <v>0</v>
      </c>
      <c r="N75" s="56">
        <f>IFERROR(VLOOKUP(A75,'Stored Materials'!A:J,5,FALSE),0)</f>
        <v>0</v>
      </c>
      <c r="O75" s="56">
        <f t="shared" ref="O75:O106" si="14">IFERROR(L75+M75-N75,0)</f>
        <v>0</v>
      </c>
      <c r="P75" s="55">
        <f t="shared" si="11"/>
        <v>0</v>
      </c>
      <c r="Q75" s="57">
        <f t="shared" ref="Q75:Q106" si="15">I75+K75</f>
        <v>0</v>
      </c>
      <c r="R75" s="58" t="str">
        <f t="shared" si="12"/>
        <v/>
      </c>
    </row>
    <row r="76" spans="1:18" x14ac:dyDescent="0.3">
      <c r="A76" s="97"/>
      <c r="B76" s="136"/>
      <c r="C76" s="98"/>
      <c r="D76" s="107"/>
      <c r="E76" s="100"/>
      <c r="F76" s="101"/>
      <c r="G76" s="60">
        <f t="shared" si="10"/>
        <v>0</v>
      </c>
      <c r="H76" s="118"/>
      <c r="I76" s="119"/>
      <c r="J76" s="120"/>
      <c r="K76" s="56">
        <f t="shared" si="13"/>
        <v>0</v>
      </c>
      <c r="L76" s="56">
        <f>IFERROR(VLOOKUP(A76,'Stored Materials'!A:J,9,FALSE),0)</f>
        <v>0</v>
      </c>
      <c r="M76" s="56">
        <f>IFERROR(VLOOKUP(A76,'Stored Materials'!A:J,10,FALSE),0)</f>
        <v>0</v>
      </c>
      <c r="N76" s="56">
        <f>IFERROR(VLOOKUP(A76,'Stored Materials'!A:J,5,FALSE),0)</f>
        <v>0</v>
      </c>
      <c r="O76" s="56">
        <f t="shared" si="14"/>
        <v>0</v>
      </c>
      <c r="P76" s="55">
        <f t="shared" si="11"/>
        <v>0</v>
      </c>
      <c r="Q76" s="57">
        <f t="shared" si="15"/>
        <v>0</v>
      </c>
      <c r="R76" s="58" t="str">
        <f t="shared" si="12"/>
        <v/>
      </c>
    </row>
    <row r="77" spans="1:18" x14ac:dyDescent="0.3">
      <c r="A77" s="97"/>
      <c r="B77" s="136"/>
      <c r="C77" s="98"/>
      <c r="D77" s="99"/>
      <c r="E77" s="100"/>
      <c r="F77" s="101"/>
      <c r="G77" s="60">
        <f t="shared" si="10"/>
        <v>0</v>
      </c>
      <c r="H77" s="118"/>
      <c r="I77" s="119"/>
      <c r="J77" s="120"/>
      <c r="K77" s="56">
        <f t="shared" si="13"/>
        <v>0</v>
      </c>
      <c r="L77" s="56">
        <f>IFERROR(VLOOKUP(A77,'Stored Materials'!A:J,9,FALSE),0)</f>
        <v>0</v>
      </c>
      <c r="M77" s="56">
        <f>IFERROR(VLOOKUP(A77,'Stored Materials'!A:J,10,FALSE),0)</f>
        <v>0</v>
      </c>
      <c r="N77" s="56">
        <f>IFERROR(VLOOKUP(A77,'Stored Materials'!A:J,5,FALSE),0)</f>
        <v>0</v>
      </c>
      <c r="O77" s="56">
        <f t="shared" si="14"/>
        <v>0</v>
      </c>
      <c r="P77" s="55">
        <f t="shared" si="11"/>
        <v>0</v>
      </c>
      <c r="Q77" s="57">
        <f t="shared" si="15"/>
        <v>0</v>
      </c>
      <c r="R77" s="58" t="str">
        <f t="shared" si="12"/>
        <v/>
      </c>
    </row>
    <row r="78" spans="1:18" x14ac:dyDescent="0.3">
      <c r="A78" s="97"/>
      <c r="B78" s="136"/>
      <c r="C78" s="98"/>
      <c r="D78" s="107"/>
      <c r="E78" s="100"/>
      <c r="F78" s="101"/>
      <c r="G78" s="60">
        <f t="shared" si="10"/>
        <v>0</v>
      </c>
      <c r="H78" s="118"/>
      <c r="I78" s="119"/>
      <c r="J78" s="120"/>
      <c r="K78" s="56">
        <f t="shared" si="13"/>
        <v>0</v>
      </c>
      <c r="L78" s="56">
        <f>IFERROR(VLOOKUP(A78,'Stored Materials'!A:J,9,FALSE),0)</f>
        <v>0</v>
      </c>
      <c r="M78" s="56">
        <f>IFERROR(VLOOKUP(A78,'Stored Materials'!A:J,10,FALSE),0)</f>
        <v>0</v>
      </c>
      <c r="N78" s="56">
        <f>IFERROR(VLOOKUP(A78,'Stored Materials'!A:J,5,FALSE),0)</f>
        <v>0</v>
      </c>
      <c r="O78" s="56">
        <f t="shared" si="14"/>
        <v>0</v>
      </c>
      <c r="P78" s="55">
        <f t="shared" si="11"/>
        <v>0</v>
      </c>
      <c r="Q78" s="57">
        <f t="shared" si="15"/>
        <v>0</v>
      </c>
      <c r="R78" s="58" t="str">
        <f t="shared" si="12"/>
        <v/>
      </c>
    </row>
    <row r="79" spans="1:18" x14ac:dyDescent="0.3">
      <c r="A79" s="97"/>
      <c r="B79" s="136"/>
      <c r="C79" s="98"/>
      <c r="D79" s="99"/>
      <c r="E79" s="100"/>
      <c r="F79" s="101"/>
      <c r="G79" s="60">
        <f t="shared" si="10"/>
        <v>0</v>
      </c>
      <c r="H79" s="118"/>
      <c r="I79" s="119"/>
      <c r="J79" s="120"/>
      <c r="K79" s="56">
        <f t="shared" si="13"/>
        <v>0</v>
      </c>
      <c r="L79" s="56">
        <f>IFERROR(VLOOKUP(A79,'Stored Materials'!A:J,9,FALSE),0)</f>
        <v>0</v>
      </c>
      <c r="M79" s="56">
        <f>IFERROR(VLOOKUP(A79,'Stored Materials'!A:J,10,FALSE),0)</f>
        <v>0</v>
      </c>
      <c r="N79" s="56">
        <f>IFERROR(VLOOKUP(A79,'Stored Materials'!A:J,5,FALSE),0)</f>
        <v>0</v>
      </c>
      <c r="O79" s="56">
        <f t="shared" si="14"/>
        <v>0</v>
      </c>
      <c r="P79" s="55">
        <f t="shared" si="11"/>
        <v>0</v>
      </c>
      <c r="Q79" s="57">
        <f t="shared" si="15"/>
        <v>0</v>
      </c>
      <c r="R79" s="58" t="str">
        <f t="shared" si="12"/>
        <v/>
      </c>
    </row>
    <row r="80" spans="1:18" x14ac:dyDescent="0.3">
      <c r="A80" s="97"/>
      <c r="B80" s="136"/>
      <c r="C80" s="98"/>
      <c r="D80" s="99"/>
      <c r="E80" s="100"/>
      <c r="F80" s="101"/>
      <c r="G80" s="60">
        <f t="shared" si="10"/>
        <v>0</v>
      </c>
      <c r="H80" s="118"/>
      <c r="I80" s="119"/>
      <c r="J80" s="120"/>
      <c r="K80" s="56">
        <f t="shared" si="13"/>
        <v>0</v>
      </c>
      <c r="L80" s="56">
        <f>IFERROR(VLOOKUP(A80,'Stored Materials'!A:J,9,FALSE),0)</f>
        <v>0</v>
      </c>
      <c r="M80" s="56">
        <f>IFERROR(VLOOKUP(A80,'Stored Materials'!A:J,10,FALSE),0)</f>
        <v>0</v>
      </c>
      <c r="N80" s="56">
        <f>IFERROR(VLOOKUP(A80,'Stored Materials'!A:J,5,FALSE),0)</f>
        <v>0</v>
      </c>
      <c r="O80" s="56">
        <f t="shared" si="14"/>
        <v>0</v>
      </c>
      <c r="P80" s="55">
        <f t="shared" si="11"/>
        <v>0</v>
      </c>
      <c r="Q80" s="57">
        <f t="shared" si="15"/>
        <v>0</v>
      </c>
      <c r="R80" s="58" t="str">
        <f t="shared" si="12"/>
        <v/>
      </c>
    </row>
    <row r="81" spans="1:18" x14ac:dyDescent="0.3">
      <c r="A81" s="97"/>
      <c r="B81" s="136"/>
      <c r="C81" s="98"/>
      <c r="D81" s="99"/>
      <c r="E81" s="100"/>
      <c r="F81" s="101"/>
      <c r="G81" s="60">
        <f t="shared" si="10"/>
        <v>0</v>
      </c>
      <c r="H81" s="118"/>
      <c r="I81" s="119"/>
      <c r="J81" s="120"/>
      <c r="K81" s="56">
        <f t="shared" si="13"/>
        <v>0</v>
      </c>
      <c r="L81" s="56">
        <f>IFERROR(VLOOKUP(A81,'Stored Materials'!A:J,9,FALSE),0)</f>
        <v>0</v>
      </c>
      <c r="M81" s="56">
        <f>IFERROR(VLOOKUP(A81,'Stored Materials'!A:J,10,FALSE),0)</f>
        <v>0</v>
      </c>
      <c r="N81" s="56">
        <f>IFERROR(VLOOKUP(A81,'Stored Materials'!A:J,5,FALSE),0)</f>
        <v>0</v>
      </c>
      <c r="O81" s="56">
        <f t="shared" si="14"/>
        <v>0</v>
      </c>
      <c r="P81" s="55">
        <f t="shared" si="11"/>
        <v>0</v>
      </c>
      <c r="Q81" s="57">
        <f t="shared" si="15"/>
        <v>0</v>
      </c>
      <c r="R81" s="58" t="str">
        <f t="shared" si="12"/>
        <v/>
      </c>
    </row>
    <row r="82" spans="1:18" x14ac:dyDescent="0.3">
      <c r="A82" s="97"/>
      <c r="B82" s="136"/>
      <c r="C82" s="98"/>
      <c r="D82" s="99"/>
      <c r="E82" s="100"/>
      <c r="F82" s="101"/>
      <c r="G82" s="60">
        <f t="shared" si="10"/>
        <v>0</v>
      </c>
      <c r="H82" s="118"/>
      <c r="I82" s="119"/>
      <c r="J82" s="120"/>
      <c r="K82" s="56">
        <f t="shared" si="13"/>
        <v>0</v>
      </c>
      <c r="L82" s="56">
        <f>IFERROR(VLOOKUP(A82,'Stored Materials'!A:J,9,FALSE),0)</f>
        <v>0</v>
      </c>
      <c r="M82" s="56">
        <f>IFERROR(VLOOKUP(A82,'Stored Materials'!A:J,10,FALSE),0)</f>
        <v>0</v>
      </c>
      <c r="N82" s="56">
        <f>IFERROR(VLOOKUP(A82,'Stored Materials'!A:J,5,FALSE),0)</f>
        <v>0</v>
      </c>
      <c r="O82" s="56">
        <f t="shared" si="14"/>
        <v>0</v>
      </c>
      <c r="P82" s="55">
        <f t="shared" si="11"/>
        <v>0</v>
      </c>
      <c r="Q82" s="57">
        <f t="shared" si="15"/>
        <v>0</v>
      </c>
      <c r="R82" s="58" t="str">
        <f t="shared" si="12"/>
        <v/>
      </c>
    </row>
    <row r="83" spans="1:18" x14ac:dyDescent="0.3">
      <c r="A83" s="97"/>
      <c r="B83" s="136"/>
      <c r="C83" s="98"/>
      <c r="D83" s="107"/>
      <c r="E83" s="100"/>
      <c r="F83" s="101"/>
      <c r="G83" s="60">
        <f t="shared" si="10"/>
        <v>0</v>
      </c>
      <c r="H83" s="118"/>
      <c r="I83" s="119"/>
      <c r="J83" s="120"/>
      <c r="K83" s="56">
        <f t="shared" si="13"/>
        <v>0</v>
      </c>
      <c r="L83" s="56">
        <f>IFERROR(VLOOKUP(A83,'Stored Materials'!A:J,9,FALSE),0)</f>
        <v>0</v>
      </c>
      <c r="M83" s="56">
        <f>IFERROR(VLOOKUP(A83,'Stored Materials'!A:J,10,FALSE),0)</f>
        <v>0</v>
      </c>
      <c r="N83" s="56">
        <f>IFERROR(VLOOKUP(A83,'Stored Materials'!A:J,5,FALSE),0)</f>
        <v>0</v>
      </c>
      <c r="O83" s="56">
        <f t="shared" si="14"/>
        <v>0</v>
      </c>
      <c r="P83" s="55">
        <f t="shared" si="11"/>
        <v>0</v>
      </c>
      <c r="Q83" s="57">
        <f t="shared" si="15"/>
        <v>0</v>
      </c>
      <c r="R83" s="58" t="str">
        <f t="shared" si="12"/>
        <v/>
      </c>
    </row>
    <row r="84" spans="1:18" x14ac:dyDescent="0.3">
      <c r="A84" s="97"/>
      <c r="B84" s="136"/>
      <c r="C84" s="98"/>
      <c r="D84" s="99"/>
      <c r="E84" s="100"/>
      <c r="F84" s="101"/>
      <c r="G84" s="60">
        <f t="shared" si="10"/>
        <v>0</v>
      </c>
      <c r="H84" s="118"/>
      <c r="I84" s="119"/>
      <c r="J84" s="120"/>
      <c r="K84" s="56">
        <f t="shared" si="13"/>
        <v>0</v>
      </c>
      <c r="L84" s="56">
        <f>IFERROR(VLOOKUP(A84,'Stored Materials'!A:J,9,FALSE),0)</f>
        <v>0</v>
      </c>
      <c r="M84" s="56">
        <f>IFERROR(VLOOKUP(A84,'Stored Materials'!A:J,10,FALSE),0)</f>
        <v>0</v>
      </c>
      <c r="N84" s="56">
        <f>IFERROR(VLOOKUP(A84,'Stored Materials'!A:J,5,FALSE),0)</f>
        <v>0</v>
      </c>
      <c r="O84" s="56">
        <f t="shared" si="14"/>
        <v>0</v>
      </c>
      <c r="P84" s="55">
        <f t="shared" si="11"/>
        <v>0</v>
      </c>
      <c r="Q84" s="57">
        <f t="shared" si="15"/>
        <v>0</v>
      </c>
      <c r="R84" s="58" t="str">
        <f t="shared" si="12"/>
        <v/>
      </c>
    </row>
    <row r="85" spans="1:18" x14ac:dyDescent="0.3">
      <c r="A85" s="97"/>
      <c r="B85" s="136"/>
      <c r="C85" s="98"/>
      <c r="D85" s="107"/>
      <c r="E85" s="100"/>
      <c r="F85" s="101"/>
      <c r="G85" s="60">
        <f t="shared" si="10"/>
        <v>0</v>
      </c>
      <c r="H85" s="118"/>
      <c r="I85" s="119"/>
      <c r="J85" s="120"/>
      <c r="K85" s="56">
        <f t="shared" si="13"/>
        <v>0</v>
      </c>
      <c r="L85" s="56">
        <f>IFERROR(VLOOKUP(A85,'Stored Materials'!A:J,9,FALSE),0)</f>
        <v>0</v>
      </c>
      <c r="M85" s="56">
        <f>IFERROR(VLOOKUP(A85,'Stored Materials'!A:J,10,FALSE),0)</f>
        <v>0</v>
      </c>
      <c r="N85" s="56">
        <f>IFERROR(VLOOKUP(A85,'Stored Materials'!A:J,5,FALSE),0)</f>
        <v>0</v>
      </c>
      <c r="O85" s="56">
        <f t="shared" si="14"/>
        <v>0</v>
      </c>
      <c r="P85" s="55">
        <f t="shared" si="11"/>
        <v>0</v>
      </c>
      <c r="Q85" s="57">
        <f t="shared" si="15"/>
        <v>0</v>
      </c>
      <c r="R85" s="58" t="str">
        <f t="shared" si="12"/>
        <v/>
      </c>
    </row>
    <row r="86" spans="1:18" x14ac:dyDescent="0.3">
      <c r="A86" s="97"/>
      <c r="B86" s="136"/>
      <c r="C86" s="98"/>
      <c r="D86" s="99"/>
      <c r="E86" s="100"/>
      <c r="F86" s="101"/>
      <c r="G86" s="60">
        <f t="shared" si="10"/>
        <v>0</v>
      </c>
      <c r="H86" s="118"/>
      <c r="I86" s="119"/>
      <c r="J86" s="120"/>
      <c r="K86" s="56">
        <f t="shared" si="13"/>
        <v>0</v>
      </c>
      <c r="L86" s="56">
        <f>IFERROR(VLOOKUP(A86,'Stored Materials'!A:J,9,FALSE),0)</f>
        <v>0</v>
      </c>
      <c r="M86" s="56">
        <f>IFERROR(VLOOKUP(A86,'Stored Materials'!A:J,10,FALSE),0)</f>
        <v>0</v>
      </c>
      <c r="N86" s="56">
        <f>IFERROR(VLOOKUP(A86,'Stored Materials'!A:J,5,FALSE),0)</f>
        <v>0</v>
      </c>
      <c r="O86" s="56">
        <f t="shared" si="14"/>
        <v>0</v>
      </c>
      <c r="P86" s="55">
        <f t="shared" si="11"/>
        <v>0</v>
      </c>
      <c r="Q86" s="57">
        <f t="shared" si="15"/>
        <v>0</v>
      </c>
      <c r="R86" s="58" t="str">
        <f t="shared" si="12"/>
        <v/>
      </c>
    </row>
    <row r="87" spans="1:18" x14ac:dyDescent="0.3">
      <c r="A87" s="97"/>
      <c r="B87" s="136"/>
      <c r="C87" s="98"/>
      <c r="D87" s="108"/>
      <c r="E87" s="100"/>
      <c r="F87" s="101"/>
      <c r="G87" s="60">
        <f t="shared" si="10"/>
        <v>0</v>
      </c>
      <c r="H87" s="118"/>
      <c r="I87" s="119"/>
      <c r="J87" s="120"/>
      <c r="K87" s="56">
        <f t="shared" si="13"/>
        <v>0</v>
      </c>
      <c r="L87" s="56">
        <f>IFERROR(VLOOKUP(A87,'Stored Materials'!A:J,9,FALSE),0)</f>
        <v>0</v>
      </c>
      <c r="M87" s="56">
        <f>IFERROR(VLOOKUP(A87,'Stored Materials'!A:J,10,FALSE),0)</f>
        <v>0</v>
      </c>
      <c r="N87" s="56">
        <f>IFERROR(VLOOKUP(A87,'Stored Materials'!A:J,5,FALSE),0)</f>
        <v>0</v>
      </c>
      <c r="O87" s="56">
        <f t="shared" si="14"/>
        <v>0</v>
      </c>
      <c r="P87" s="55">
        <f t="shared" si="11"/>
        <v>0</v>
      </c>
      <c r="Q87" s="57">
        <f t="shared" si="15"/>
        <v>0</v>
      </c>
      <c r="R87" s="58" t="str">
        <f t="shared" si="12"/>
        <v/>
      </c>
    </row>
    <row r="88" spans="1:18" x14ac:dyDescent="0.3">
      <c r="A88" s="97"/>
      <c r="B88" s="136"/>
      <c r="C88" s="98"/>
      <c r="D88" s="99"/>
      <c r="E88" s="100"/>
      <c r="F88" s="101"/>
      <c r="G88" s="60">
        <f t="shared" si="10"/>
        <v>0</v>
      </c>
      <c r="H88" s="118"/>
      <c r="I88" s="119"/>
      <c r="J88" s="120"/>
      <c r="K88" s="56">
        <f t="shared" si="13"/>
        <v>0</v>
      </c>
      <c r="L88" s="56">
        <f>IFERROR(VLOOKUP(A88,'Stored Materials'!A:J,9,FALSE),0)</f>
        <v>0</v>
      </c>
      <c r="M88" s="56">
        <f>IFERROR(VLOOKUP(A88,'Stored Materials'!A:J,10,FALSE),0)</f>
        <v>0</v>
      </c>
      <c r="N88" s="56">
        <f>IFERROR(VLOOKUP(A88,'Stored Materials'!A:J,5,FALSE),0)</f>
        <v>0</v>
      </c>
      <c r="O88" s="56">
        <f t="shared" si="14"/>
        <v>0</v>
      </c>
      <c r="P88" s="55">
        <f t="shared" si="11"/>
        <v>0</v>
      </c>
      <c r="Q88" s="57">
        <f t="shared" si="15"/>
        <v>0</v>
      </c>
      <c r="R88" s="58" t="str">
        <f t="shared" si="12"/>
        <v/>
      </c>
    </row>
    <row r="89" spans="1:18" x14ac:dyDescent="0.3">
      <c r="A89" s="97"/>
      <c r="B89" s="136"/>
      <c r="C89" s="98"/>
      <c r="D89" s="99"/>
      <c r="E89" s="100"/>
      <c r="F89" s="101"/>
      <c r="G89" s="60">
        <f t="shared" si="10"/>
        <v>0</v>
      </c>
      <c r="H89" s="118"/>
      <c r="I89" s="119"/>
      <c r="J89" s="120"/>
      <c r="K89" s="56">
        <f t="shared" si="13"/>
        <v>0</v>
      </c>
      <c r="L89" s="56">
        <f>IFERROR(VLOOKUP(A89,'Stored Materials'!A:J,9,FALSE),0)</f>
        <v>0</v>
      </c>
      <c r="M89" s="56">
        <f>IFERROR(VLOOKUP(A89,'Stored Materials'!A:J,10,FALSE),0)</f>
        <v>0</v>
      </c>
      <c r="N89" s="56">
        <f>IFERROR(VLOOKUP(A89,'Stored Materials'!A:J,5,FALSE),0)</f>
        <v>0</v>
      </c>
      <c r="O89" s="56">
        <f t="shared" si="14"/>
        <v>0</v>
      </c>
      <c r="P89" s="55">
        <f t="shared" si="11"/>
        <v>0</v>
      </c>
      <c r="Q89" s="57">
        <f t="shared" si="15"/>
        <v>0</v>
      </c>
      <c r="R89" s="58" t="str">
        <f t="shared" si="12"/>
        <v/>
      </c>
    </row>
    <row r="90" spans="1:18" x14ac:dyDescent="0.3">
      <c r="A90" s="97"/>
      <c r="B90" s="136"/>
      <c r="C90" s="98"/>
      <c r="D90" s="99"/>
      <c r="E90" s="100"/>
      <c r="F90" s="101"/>
      <c r="G90" s="60">
        <f t="shared" si="10"/>
        <v>0</v>
      </c>
      <c r="H90" s="118"/>
      <c r="I90" s="119"/>
      <c r="J90" s="120"/>
      <c r="K90" s="56">
        <f t="shared" si="13"/>
        <v>0</v>
      </c>
      <c r="L90" s="56">
        <f>IFERROR(VLOOKUP(A90,'Stored Materials'!A:J,9,FALSE),0)</f>
        <v>0</v>
      </c>
      <c r="M90" s="56">
        <f>IFERROR(VLOOKUP(A90,'Stored Materials'!A:J,10,FALSE),0)</f>
        <v>0</v>
      </c>
      <c r="N90" s="56">
        <f>IFERROR(VLOOKUP(A90,'Stored Materials'!A:J,5,FALSE),0)</f>
        <v>0</v>
      </c>
      <c r="O90" s="56">
        <f t="shared" si="14"/>
        <v>0</v>
      </c>
      <c r="P90" s="55">
        <f t="shared" si="11"/>
        <v>0</v>
      </c>
      <c r="Q90" s="57">
        <f t="shared" si="15"/>
        <v>0</v>
      </c>
      <c r="R90" s="58" t="str">
        <f t="shared" si="12"/>
        <v/>
      </c>
    </row>
    <row r="91" spans="1:18" x14ac:dyDescent="0.3">
      <c r="A91" s="97"/>
      <c r="B91" s="136"/>
      <c r="C91" s="98"/>
      <c r="D91" s="107"/>
      <c r="E91" s="100"/>
      <c r="F91" s="101"/>
      <c r="G91" s="60">
        <f t="shared" si="10"/>
        <v>0</v>
      </c>
      <c r="H91" s="118"/>
      <c r="I91" s="119"/>
      <c r="J91" s="120"/>
      <c r="K91" s="56">
        <f t="shared" si="13"/>
        <v>0</v>
      </c>
      <c r="L91" s="56">
        <f>IFERROR(VLOOKUP(A91,'Stored Materials'!A:J,9,FALSE),0)</f>
        <v>0</v>
      </c>
      <c r="M91" s="56">
        <f>IFERROR(VLOOKUP(A91,'Stored Materials'!A:J,10,FALSE),0)</f>
        <v>0</v>
      </c>
      <c r="N91" s="56">
        <f>IFERROR(VLOOKUP(A91,'Stored Materials'!A:J,5,FALSE),0)</f>
        <v>0</v>
      </c>
      <c r="O91" s="56">
        <f t="shared" si="14"/>
        <v>0</v>
      </c>
      <c r="P91" s="55">
        <f t="shared" si="11"/>
        <v>0</v>
      </c>
      <c r="Q91" s="57">
        <f t="shared" si="15"/>
        <v>0</v>
      </c>
      <c r="R91" s="58" t="str">
        <f t="shared" si="12"/>
        <v/>
      </c>
    </row>
    <row r="92" spans="1:18" x14ac:dyDescent="0.3">
      <c r="A92" s="97"/>
      <c r="B92" s="136"/>
      <c r="C92" s="98"/>
      <c r="D92" s="107"/>
      <c r="E92" s="100"/>
      <c r="F92" s="101"/>
      <c r="G92" s="60">
        <f t="shared" si="10"/>
        <v>0</v>
      </c>
      <c r="H92" s="118"/>
      <c r="I92" s="119"/>
      <c r="J92" s="120"/>
      <c r="K92" s="56">
        <f t="shared" si="13"/>
        <v>0</v>
      </c>
      <c r="L92" s="56">
        <f>IFERROR(VLOOKUP(A92,'Stored Materials'!A:J,9,FALSE),0)</f>
        <v>0</v>
      </c>
      <c r="M92" s="56">
        <f>IFERROR(VLOOKUP(A92,'Stored Materials'!A:J,10,FALSE),0)</f>
        <v>0</v>
      </c>
      <c r="N92" s="56">
        <f>IFERROR(VLOOKUP(A92,'Stored Materials'!A:J,5,FALSE),0)</f>
        <v>0</v>
      </c>
      <c r="O92" s="56">
        <f t="shared" si="14"/>
        <v>0</v>
      </c>
      <c r="P92" s="55">
        <f t="shared" si="11"/>
        <v>0</v>
      </c>
      <c r="Q92" s="57">
        <f>I92+K92</f>
        <v>0</v>
      </c>
      <c r="R92" s="58" t="str">
        <f t="shared" si="12"/>
        <v/>
      </c>
    </row>
    <row r="93" spans="1:18" x14ac:dyDescent="0.3">
      <c r="A93" s="97"/>
      <c r="B93" s="136"/>
      <c r="C93" s="98"/>
      <c r="D93" s="99"/>
      <c r="E93" s="100"/>
      <c r="F93" s="101"/>
      <c r="G93" s="60">
        <f t="shared" si="10"/>
        <v>0</v>
      </c>
      <c r="H93" s="118"/>
      <c r="I93" s="119"/>
      <c r="J93" s="120"/>
      <c r="K93" s="56">
        <f t="shared" si="13"/>
        <v>0</v>
      </c>
      <c r="L93" s="56">
        <f>IFERROR(VLOOKUP(A93,'Stored Materials'!A:J,9,FALSE),0)</f>
        <v>0</v>
      </c>
      <c r="M93" s="56">
        <f>IFERROR(VLOOKUP(A93,'Stored Materials'!A:J,10,FALSE),0)</f>
        <v>0</v>
      </c>
      <c r="N93" s="56">
        <f>IFERROR(VLOOKUP(A93,'Stored Materials'!A:J,5,FALSE),0)</f>
        <v>0</v>
      </c>
      <c r="O93" s="56">
        <f t="shared" si="14"/>
        <v>0</v>
      </c>
      <c r="P93" s="55">
        <f t="shared" si="11"/>
        <v>0</v>
      </c>
      <c r="Q93" s="57">
        <f t="shared" si="15"/>
        <v>0</v>
      </c>
      <c r="R93" s="58" t="str">
        <f t="shared" si="12"/>
        <v/>
      </c>
    </row>
    <row r="94" spans="1:18" ht="16.5" customHeight="1" x14ac:dyDescent="0.3">
      <c r="A94" s="97"/>
      <c r="B94" s="136"/>
      <c r="C94" s="98"/>
      <c r="D94" s="107"/>
      <c r="E94" s="100"/>
      <c r="F94" s="101"/>
      <c r="G94" s="60">
        <f t="shared" si="10"/>
        <v>0</v>
      </c>
      <c r="H94" s="118"/>
      <c r="I94" s="119"/>
      <c r="J94" s="120"/>
      <c r="K94" s="56">
        <f t="shared" si="13"/>
        <v>0</v>
      </c>
      <c r="L94" s="56">
        <f>IFERROR(VLOOKUP(A94,'Stored Materials'!A:J,9,FALSE),0)</f>
        <v>0</v>
      </c>
      <c r="M94" s="56">
        <f>IFERROR(VLOOKUP(A94,'Stored Materials'!A:J,10,FALSE),0)</f>
        <v>0</v>
      </c>
      <c r="N94" s="56">
        <f>IFERROR(VLOOKUP(A94,'Stored Materials'!A:J,5,FALSE),0)</f>
        <v>0</v>
      </c>
      <c r="O94" s="56">
        <f t="shared" si="14"/>
        <v>0</v>
      </c>
      <c r="P94" s="55">
        <f t="shared" si="11"/>
        <v>0</v>
      </c>
      <c r="Q94" s="57">
        <f t="shared" si="15"/>
        <v>0</v>
      </c>
      <c r="R94" s="58" t="str">
        <f t="shared" si="12"/>
        <v/>
      </c>
    </row>
    <row r="95" spans="1:18" x14ac:dyDescent="0.3">
      <c r="A95" s="97"/>
      <c r="B95" s="136"/>
      <c r="C95" s="98"/>
      <c r="D95" s="99"/>
      <c r="E95" s="100"/>
      <c r="F95" s="101"/>
      <c r="G95" s="60">
        <f t="shared" si="10"/>
        <v>0</v>
      </c>
      <c r="H95" s="118"/>
      <c r="I95" s="119"/>
      <c r="J95" s="120"/>
      <c r="K95" s="56">
        <f t="shared" si="13"/>
        <v>0</v>
      </c>
      <c r="L95" s="56">
        <f>IFERROR(VLOOKUP(A95,'Stored Materials'!A:J,9,FALSE),0)</f>
        <v>0</v>
      </c>
      <c r="M95" s="56">
        <f>IFERROR(VLOOKUP(A95,'Stored Materials'!A:J,10,FALSE),0)</f>
        <v>0</v>
      </c>
      <c r="N95" s="56">
        <f>IFERROR(VLOOKUP(A95,'Stored Materials'!A:J,5,FALSE),0)</f>
        <v>0</v>
      </c>
      <c r="O95" s="56">
        <f t="shared" si="14"/>
        <v>0</v>
      </c>
      <c r="P95" s="55">
        <f t="shared" si="11"/>
        <v>0</v>
      </c>
      <c r="Q95" s="57">
        <f t="shared" si="15"/>
        <v>0</v>
      </c>
      <c r="R95" s="58" t="str">
        <f t="shared" si="12"/>
        <v/>
      </c>
    </row>
    <row r="96" spans="1:18" x14ac:dyDescent="0.3">
      <c r="A96" s="97"/>
      <c r="B96" s="136"/>
      <c r="C96" s="98"/>
      <c r="D96" s="99"/>
      <c r="E96" s="100"/>
      <c r="F96" s="101"/>
      <c r="G96" s="60">
        <f t="shared" si="10"/>
        <v>0</v>
      </c>
      <c r="H96" s="118"/>
      <c r="I96" s="119"/>
      <c r="J96" s="120"/>
      <c r="K96" s="56">
        <f t="shared" si="13"/>
        <v>0</v>
      </c>
      <c r="L96" s="56">
        <f>IFERROR(VLOOKUP(A96,'Stored Materials'!A:J,9,FALSE),0)</f>
        <v>0</v>
      </c>
      <c r="M96" s="56">
        <f>IFERROR(VLOOKUP(A96,'Stored Materials'!A:J,10,FALSE),0)</f>
        <v>0</v>
      </c>
      <c r="N96" s="56">
        <f>IFERROR(VLOOKUP(A96,'Stored Materials'!A:J,5,FALSE),0)</f>
        <v>0</v>
      </c>
      <c r="O96" s="56">
        <f t="shared" si="14"/>
        <v>0</v>
      </c>
      <c r="P96" s="55">
        <f t="shared" si="11"/>
        <v>0</v>
      </c>
      <c r="Q96" s="57">
        <f t="shared" si="15"/>
        <v>0</v>
      </c>
      <c r="R96" s="58" t="str">
        <f t="shared" si="12"/>
        <v/>
      </c>
    </row>
    <row r="97" spans="1:18" x14ac:dyDescent="0.3">
      <c r="A97" s="97"/>
      <c r="B97" s="136"/>
      <c r="C97" s="98"/>
      <c r="D97" s="99"/>
      <c r="E97" s="100"/>
      <c r="F97" s="101"/>
      <c r="G97" s="60">
        <f t="shared" si="10"/>
        <v>0</v>
      </c>
      <c r="H97" s="118"/>
      <c r="I97" s="119"/>
      <c r="J97" s="120"/>
      <c r="K97" s="56">
        <f t="shared" si="13"/>
        <v>0</v>
      </c>
      <c r="L97" s="56">
        <f>IFERROR(VLOOKUP(A97,'Stored Materials'!A:J,9,FALSE),0)</f>
        <v>0</v>
      </c>
      <c r="M97" s="56">
        <f>IFERROR(VLOOKUP(A97,'Stored Materials'!A:J,10,FALSE),0)</f>
        <v>0</v>
      </c>
      <c r="N97" s="56">
        <f>IFERROR(VLOOKUP(A97,'Stored Materials'!A:J,5,FALSE),0)</f>
        <v>0</v>
      </c>
      <c r="O97" s="56">
        <f t="shared" si="14"/>
        <v>0</v>
      </c>
      <c r="P97" s="55">
        <f t="shared" si="11"/>
        <v>0</v>
      </c>
      <c r="Q97" s="57">
        <f t="shared" si="15"/>
        <v>0</v>
      </c>
      <c r="R97" s="58" t="str">
        <f t="shared" si="12"/>
        <v/>
      </c>
    </row>
    <row r="98" spans="1:18" x14ac:dyDescent="0.3">
      <c r="A98" s="97"/>
      <c r="B98" s="136"/>
      <c r="C98" s="98"/>
      <c r="D98" s="99"/>
      <c r="E98" s="100"/>
      <c r="F98" s="101"/>
      <c r="G98" s="60">
        <f t="shared" si="10"/>
        <v>0</v>
      </c>
      <c r="H98" s="118"/>
      <c r="I98" s="119"/>
      <c r="J98" s="120"/>
      <c r="K98" s="56">
        <f t="shared" si="13"/>
        <v>0</v>
      </c>
      <c r="L98" s="56">
        <f>IFERROR(VLOOKUP(A98,'Stored Materials'!A:J,9,FALSE),0)</f>
        <v>0</v>
      </c>
      <c r="M98" s="56">
        <f>IFERROR(VLOOKUP(A98,'Stored Materials'!A:J,10,FALSE),0)</f>
        <v>0</v>
      </c>
      <c r="N98" s="56">
        <f>IFERROR(VLOOKUP(A98,'Stored Materials'!A:J,5,FALSE),0)</f>
        <v>0</v>
      </c>
      <c r="O98" s="56">
        <f t="shared" si="14"/>
        <v>0</v>
      </c>
      <c r="P98" s="55">
        <f t="shared" si="11"/>
        <v>0</v>
      </c>
      <c r="Q98" s="57">
        <f t="shared" si="15"/>
        <v>0</v>
      </c>
      <c r="R98" s="58" t="str">
        <f t="shared" si="12"/>
        <v/>
      </c>
    </row>
    <row r="99" spans="1:18" x14ac:dyDescent="0.3">
      <c r="A99" s="97"/>
      <c r="B99" s="136"/>
      <c r="C99" s="98"/>
      <c r="D99" s="107"/>
      <c r="E99" s="100"/>
      <c r="F99" s="101"/>
      <c r="G99" s="60">
        <f t="shared" si="10"/>
        <v>0</v>
      </c>
      <c r="H99" s="118"/>
      <c r="I99" s="119"/>
      <c r="J99" s="120"/>
      <c r="K99" s="56">
        <f t="shared" si="13"/>
        <v>0</v>
      </c>
      <c r="L99" s="56">
        <f>IFERROR(VLOOKUP(A99,'Stored Materials'!A:J,9,FALSE),0)</f>
        <v>0</v>
      </c>
      <c r="M99" s="56">
        <f>IFERROR(VLOOKUP(A99,'Stored Materials'!A:J,10,FALSE),0)</f>
        <v>0</v>
      </c>
      <c r="N99" s="56">
        <f>IFERROR(VLOOKUP(A99,'Stored Materials'!A:J,5,FALSE),0)</f>
        <v>0</v>
      </c>
      <c r="O99" s="56">
        <f t="shared" si="14"/>
        <v>0</v>
      </c>
      <c r="P99" s="55">
        <f t="shared" si="11"/>
        <v>0</v>
      </c>
      <c r="Q99" s="57">
        <f t="shared" si="15"/>
        <v>0</v>
      </c>
      <c r="R99" s="58" t="str">
        <f t="shared" si="12"/>
        <v/>
      </c>
    </row>
    <row r="100" spans="1:18" x14ac:dyDescent="0.3">
      <c r="A100" s="97"/>
      <c r="B100" s="136"/>
      <c r="C100" s="98"/>
      <c r="D100" s="99"/>
      <c r="E100" s="100"/>
      <c r="F100" s="101"/>
      <c r="G100" s="60">
        <f t="shared" si="10"/>
        <v>0</v>
      </c>
      <c r="H100" s="118"/>
      <c r="I100" s="119"/>
      <c r="J100" s="120"/>
      <c r="K100" s="56">
        <f t="shared" si="13"/>
        <v>0</v>
      </c>
      <c r="L100" s="56">
        <f>IFERROR(VLOOKUP(A100,'Stored Materials'!A:J,9,FALSE),0)</f>
        <v>0</v>
      </c>
      <c r="M100" s="56">
        <f>IFERROR(VLOOKUP(A100,'Stored Materials'!A:J,10,FALSE),0)</f>
        <v>0</v>
      </c>
      <c r="N100" s="56">
        <f>IFERROR(VLOOKUP(A100,'Stored Materials'!A:J,5,FALSE),0)</f>
        <v>0</v>
      </c>
      <c r="O100" s="56">
        <f t="shared" si="14"/>
        <v>0</v>
      </c>
      <c r="P100" s="55">
        <f t="shared" si="11"/>
        <v>0</v>
      </c>
      <c r="Q100" s="57">
        <f t="shared" si="15"/>
        <v>0</v>
      </c>
      <c r="R100" s="58" t="str">
        <f t="shared" si="12"/>
        <v/>
      </c>
    </row>
    <row r="101" spans="1:18" x14ac:dyDescent="0.3">
      <c r="A101" s="97"/>
      <c r="B101" s="136"/>
      <c r="C101" s="98"/>
      <c r="D101" s="107"/>
      <c r="E101" s="100"/>
      <c r="F101" s="101"/>
      <c r="G101" s="60">
        <f t="shared" si="10"/>
        <v>0</v>
      </c>
      <c r="H101" s="118"/>
      <c r="I101" s="119"/>
      <c r="J101" s="120"/>
      <c r="K101" s="56">
        <f t="shared" si="13"/>
        <v>0</v>
      </c>
      <c r="L101" s="56">
        <f>IFERROR(VLOOKUP(A101,'Stored Materials'!A:J,9,FALSE),0)</f>
        <v>0</v>
      </c>
      <c r="M101" s="56">
        <f>IFERROR(VLOOKUP(A101,'Stored Materials'!A:J,10,FALSE),0)</f>
        <v>0</v>
      </c>
      <c r="N101" s="56">
        <f>IFERROR(VLOOKUP(A101,'Stored Materials'!A:J,5,FALSE),0)</f>
        <v>0</v>
      </c>
      <c r="O101" s="56">
        <f t="shared" si="14"/>
        <v>0</v>
      </c>
      <c r="P101" s="55">
        <f t="shared" si="11"/>
        <v>0</v>
      </c>
      <c r="Q101" s="57">
        <f t="shared" si="15"/>
        <v>0</v>
      </c>
      <c r="R101" s="58" t="str">
        <f t="shared" si="12"/>
        <v/>
      </c>
    </row>
    <row r="102" spans="1:18" x14ac:dyDescent="0.3">
      <c r="A102" s="97"/>
      <c r="B102" s="136"/>
      <c r="C102" s="98"/>
      <c r="D102" s="107"/>
      <c r="E102" s="100"/>
      <c r="F102" s="101"/>
      <c r="G102" s="60">
        <f t="shared" ref="G102:G104" si="16">ROUND(D102*F102,2)</f>
        <v>0</v>
      </c>
      <c r="H102" s="118"/>
      <c r="I102" s="119"/>
      <c r="J102" s="120"/>
      <c r="K102" s="56">
        <f t="shared" ref="K102:K104" si="17">ROUND(J102*F102,2)</f>
        <v>0</v>
      </c>
      <c r="L102" s="56">
        <f>IFERROR(VLOOKUP(A102,'Stored Materials'!A:J,9,FALSE),0)</f>
        <v>0</v>
      </c>
      <c r="M102" s="56">
        <f>IFERROR(VLOOKUP(A102,'Stored Materials'!A:J,10,FALSE),0)</f>
        <v>0</v>
      </c>
      <c r="N102" s="56">
        <f>IFERROR(VLOOKUP(A102,'Stored Materials'!A:J,5,FALSE),0)</f>
        <v>0</v>
      </c>
      <c r="O102" s="56">
        <f t="shared" si="14"/>
        <v>0</v>
      </c>
      <c r="P102" s="55">
        <f t="shared" ref="P102:P104" si="18">H102+J102</f>
        <v>0</v>
      </c>
      <c r="Q102" s="57">
        <f t="shared" si="15"/>
        <v>0</v>
      </c>
      <c r="R102" s="58" t="str">
        <f t="shared" ref="R102:R104" si="19">IFERROR(Q102/G102,"")</f>
        <v/>
      </c>
    </row>
    <row r="103" spans="1:18" x14ac:dyDescent="0.3">
      <c r="A103" s="97"/>
      <c r="B103" s="136"/>
      <c r="C103" s="98"/>
      <c r="D103" s="107"/>
      <c r="E103" s="100"/>
      <c r="F103" s="101"/>
      <c r="G103" s="60">
        <f t="shared" si="16"/>
        <v>0</v>
      </c>
      <c r="H103" s="118"/>
      <c r="I103" s="119"/>
      <c r="J103" s="120"/>
      <c r="K103" s="56">
        <f t="shared" si="17"/>
        <v>0</v>
      </c>
      <c r="L103" s="56">
        <f>IFERROR(VLOOKUP(A103,'Stored Materials'!A:J,9,FALSE),0)</f>
        <v>0</v>
      </c>
      <c r="M103" s="56">
        <f>IFERROR(VLOOKUP(A103,'Stored Materials'!A:J,10,FALSE),0)</f>
        <v>0</v>
      </c>
      <c r="N103" s="56">
        <f>IFERROR(VLOOKUP(A103,'Stored Materials'!A:J,5,FALSE),0)</f>
        <v>0</v>
      </c>
      <c r="O103" s="56">
        <f t="shared" si="14"/>
        <v>0</v>
      </c>
      <c r="P103" s="55">
        <f t="shared" si="18"/>
        <v>0</v>
      </c>
      <c r="Q103" s="57">
        <f t="shared" si="15"/>
        <v>0</v>
      </c>
      <c r="R103" s="58" t="str">
        <f t="shared" si="19"/>
        <v/>
      </c>
    </row>
    <row r="104" spans="1:18" x14ac:dyDescent="0.3">
      <c r="A104" s="97"/>
      <c r="B104" s="136"/>
      <c r="C104" s="98"/>
      <c r="D104" s="107"/>
      <c r="E104" s="100"/>
      <c r="F104" s="101"/>
      <c r="G104" s="60">
        <f t="shared" si="16"/>
        <v>0</v>
      </c>
      <c r="H104" s="118"/>
      <c r="I104" s="119"/>
      <c r="J104" s="120"/>
      <c r="K104" s="56">
        <f t="shared" si="17"/>
        <v>0</v>
      </c>
      <c r="L104" s="56">
        <f>IFERROR(VLOOKUP(A104,'Stored Materials'!A:J,9,FALSE),0)</f>
        <v>0</v>
      </c>
      <c r="M104" s="56">
        <f>IFERROR(VLOOKUP(A104,'Stored Materials'!A:J,10,FALSE),0)</f>
        <v>0</v>
      </c>
      <c r="N104" s="56">
        <f>IFERROR(VLOOKUP(A104,'Stored Materials'!A:J,5,FALSE),0)</f>
        <v>0</v>
      </c>
      <c r="O104" s="56">
        <f t="shared" si="14"/>
        <v>0</v>
      </c>
      <c r="P104" s="55">
        <f t="shared" si="18"/>
        <v>0</v>
      </c>
      <c r="Q104" s="57">
        <f t="shared" si="15"/>
        <v>0</v>
      </c>
      <c r="R104" s="58" t="str">
        <f t="shared" si="19"/>
        <v/>
      </c>
    </row>
    <row r="105" spans="1:18" x14ac:dyDescent="0.3">
      <c r="A105" s="109"/>
      <c r="B105" s="109"/>
      <c r="C105" s="98"/>
      <c r="D105" s="108"/>
      <c r="E105" s="100"/>
      <c r="F105" s="101"/>
      <c r="G105" s="60">
        <f t="shared" si="10"/>
        <v>0</v>
      </c>
      <c r="H105" s="118"/>
      <c r="I105" s="119"/>
      <c r="J105" s="120"/>
      <c r="K105" s="56">
        <f t="shared" si="13"/>
        <v>0</v>
      </c>
      <c r="L105" s="56">
        <f>IFERROR(VLOOKUP(A105,'Stored Materials'!A:J,9,FALSE),0)</f>
        <v>0</v>
      </c>
      <c r="M105" s="56">
        <f>IFERROR(VLOOKUP(A105,'Stored Materials'!A:J,10,FALSE),0)</f>
        <v>0</v>
      </c>
      <c r="N105" s="56">
        <f>IFERROR(VLOOKUP(A105,'Stored Materials'!A:J,5,FALSE),0)</f>
        <v>0</v>
      </c>
      <c r="O105" s="56">
        <f t="shared" si="14"/>
        <v>0</v>
      </c>
      <c r="P105" s="55">
        <f t="shared" si="11"/>
        <v>0</v>
      </c>
      <c r="Q105" s="57">
        <f t="shared" si="15"/>
        <v>0</v>
      </c>
      <c r="R105" s="58" t="str">
        <f t="shared" si="12"/>
        <v/>
      </c>
    </row>
    <row r="106" spans="1:18" x14ac:dyDescent="0.3">
      <c r="A106" s="109"/>
      <c r="B106" s="109"/>
      <c r="C106" s="98"/>
      <c r="D106" s="108"/>
      <c r="E106" s="100"/>
      <c r="F106" s="101"/>
      <c r="G106" s="60">
        <f t="shared" si="10"/>
        <v>0</v>
      </c>
      <c r="H106" s="118"/>
      <c r="I106" s="119"/>
      <c r="J106" s="120"/>
      <c r="K106" s="56">
        <f t="shared" si="13"/>
        <v>0</v>
      </c>
      <c r="L106" s="56">
        <f>IFERROR(VLOOKUP(A106,'Stored Materials'!A:J,9,FALSE),0)</f>
        <v>0</v>
      </c>
      <c r="M106" s="56">
        <f>IFERROR(VLOOKUP(A106,'Stored Materials'!A:J,10,FALSE),0)</f>
        <v>0</v>
      </c>
      <c r="N106" s="56">
        <f>IFERROR(VLOOKUP(A106,'Stored Materials'!A:J,5,FALSE),0)</f>
        <v>0</v>
      </c>
      <c r="O106" s="56">
        <f t="shared" si="14"/>
        <v>0</v>
      </c>
      <c r="P106" s="55">
        <f t="shared" si="11"/>
        <v>0</v>
      </c>
      <c r="Q106" s="57">
        <f t="shared" si="15"/>
        <v>0</v>
      </c>
      <c r="R106" s="58" t="str">
        <f t="shared" si="12"/>
        <v/>
      </c>
    </row>
    <row r="107" spans="1:18" ht="16.2" thickBot="1" x14ac:dyDescent="0.35">
      <c r="A107" s="110"/>
      <c r="B107" s="110"/>
      <c r="C107" s="166"/>
      <c r="D107" s="167"/>
      <c r="E107" s="154"/>
      <c r="F107" s="168"/>
      <c r="G107" s="69"/>
      <c r="H107" s="169"/>
      <c r="I107" s="170"/>
      <c r="J107" s="169"/>
      <c r="K107" s="75"/>
      <c r="L107" s="75"/>
      <c r="M107" s="75"/>
      <c r="N107" s="75"/>
      <c r="O107" s="75"/>
      <c r="P107" s="171"/>
      <c r="Q107" s="172"/>
      <c r="R107" s="58"/>
    </row>
    <row r="108" spans="1:18" ht="16.2" thickBot="1" x14ac:dyDescent="0.35">
      <c r="A108" s="110"/>
      <c r="B108" s="110"/>
      <c r="C108" s="148" t="s">
        <v>86</v>
      </c>
      <c r="D108" s="180"/>
      <c r="E108" s="181"/>
      <c r="F108" s="182"/>
      <c r="G108" s="183">
        <f>SUM(G10:G106)</f>
        <v>0</v>
      </c>
      <c r="H108" s="184"/>
      <c r="I108" s="185">
        <f>SUM(I10:I106)</f>
        <v>0</v>
      </c>
      <c r="J108" s="184"/>
      <c r="K108" s="183">
        <f>SUM(K10:K106)</f>
        <v>0</v>
      </c>
      <c r="L108" s="183">
        <f>SUM(L10:L106)</f>
        <v>0</v>
      </c>
      <c r="M108" s="183">
        <f>SUM(M10:M106)</f>
        <v>0</v>
      </c>
      <c r="N108" s="183">
        <f>SUM(N10:N106)</f>
        <v>0</v>
      </c>
      <c r="O108" s="183">
        <f>SUM(O10:O106)</f>
        <v>0</v>
      </c>
      <c r="P108" s="183"/>
      <c r="Q108" s="186">
        <f>SUM(Q10:Q106)</f>
        <v>0</v>
      </c>
      <c r="R108" s="165" t="str">
        <f t="shared" si="12"/>
        <v/>
      </c>
    </row>
    <row r="109" spans="1:18" x14ac:dyDescent="0.3">
      <c r="A109" s="110"/>
      <c r="B109" s="110"/>
      <c r="C109" s="143"/>
      <c r="D109" s="173"/>
      <c r="E109" s="174"/>
      <c r="F109" s="175"/>
      <c r="G109" s="176"/>
      <c r="H109" s="144"/>
      <c r="I109" s="177"/>
      <c r="J109" s="144"/>
      <c r="K109" s="178"/>
      <c r="L109" s="178"/>
      <c r="M109" s="178"/>
      <c r="N109" s="178"/>
      <c r="O109" s="178"/>
      <c r="P109" s="145"/>
      <c r="Q109" s="179"/>
      <c r="R109" s="58"/>
    </row>
    <row r="110" spans="1:18" ht="16.2" thickBot="1" x14ac:dyDescent="0.35">
      <c r="A110" s="110"/>
      <c r="B110" s="110"/>
      <c r="C110" s="268"/>
      <c r="D110" s="167"/>
      <c r="E110" s="154"/>
      <c r="F110" s="269"/>
      <c r="G110" s="247"/>
      <c r="H110" s="111"/>
      <c r="I110" s="119"/>
      <c r="J110" s="111"/>
      <c r="K110" s="56"/>
      <c r="L110" s="56"/>
      <c r="M110" s="56"/>
      <c r="N110" s="56"/>
      <c r="O110" s="56"/>
      <c r="P110" s="64"/>
      <c r="Q110" s="57"/>
      <c r="R110" s="58" t="str">
        <f>IFERROR(SUM(Q110/G110),"")</f>
        <v/>
      </c>
    </row>
    <row r="111" spans="1:18" ht="16.2" thickBot="1" x14ac:dyDescent="0.35">
      <c r="A111" s="110"/>
      <c r="B111" s="110"/>
      <c r="C111" s="148" t="s">
        <v>105</v>
      </c>
      <c r="D111" s="273"/>
      <c r="E111" s="274"/>
      <c r="F111" s="275"/>
      <c r="G111" s="276">
        <f>G108+G113</f>
        <v>0</v>
      </c>
      <c r="H111" s="246"/>
      <c r="I111" s="125"/>
      <c r="J111" s="124"/>
      <c r="K111" s="66"/>
      <c r="L111" s="66"/>
      <c r="M111" s="66"/>
      <c r="N111" s="66"/>
      <c r="O111" s="66"/>
      <c r="P111" s="65"/>
      <c r="Q111" s="66"/>
      <c r="R111" s="58"/>
    </row>
    <row r="112" spans="1:18" ht="16.2" thickBot="1" x14ac:dyDescent="0.35">
      <c r="A112" s="187"/>
      <c r="B112" s="187"/>
      <c r="C112" s="241"/>
      <c r="D112" s="270"/>
      <c r="E112" s="271"/>
      <c r="F112" s="272"/>
      <c r="G112" s="248"/>
      <c r="H112" s="139"/>
      <c r="I112" s="140"/>
      <c r="J112" s="139"/>
      <c r="K112" s="141"/>
      <c r="L112" s="141"/>
      <c r="M112" s="141"/>
      <c r="N112" s="141"/>
      <c r="O112" s="141"/>
      <c r="P112" s="142"/>
      <c r="Q112" s="141"/>
      <c r="R112" s="188"/>
    </row>
    <row r="113" spans="1:18" ht="15.75" customHeight="1" thickTop="1" x14ac:dyDescent="0.3">
      <c r="A113" s="189"/>
      <c r="B113" s="189"/>
      <c r="C113" s="190" t="s">
        <v>87</v>
      </c>
      <c r="D113" s="191">
        <v>1</v>
      </c>
      <c r="E113" s="192" t="s">
        <v>88</v>
      </c>
      <c r="F113" s="193"/>
      <c r="G113" s="194">
        <f t="shared" ref="G113:G121" si="20">ROUND(D113*F113,2)</f>
        <v>0</v>
      </c>
      <c r="H113" s="195"/>
      <c r="I113" s="196"/>
      <c r="J113" s="195"/>
      <c r="K113" s="307"/>
      <c r="L113" s="307"/>
      <c r="M113" s="307"/>
      <c r="N113" s="307"/>
      <c r="O113" s="307"/>
      <c r="P113" s="308"/>
      <c r="Q113" s="307"/>
      <c r="R113" s="197"/>
    </row>
    <row r="114" spans="1:18" x14ac:dyDescent="0.3">
      <c r="A114" s="198"/>
      <c r="B114" s="198"/>
      <c r="C114" s="199"/>
      <c r="D114" s="117"/>
      <c r="E114" s="59"/>
      <c r="F114" s="122"/>
      <c r="G114" s="60">
        <f t="shared" si="20"/>
        <v>0</v>
      </c>
      <c r="H114" s="121"/>
      <c r="I114" s="123"/>
      <c r="J114" s="126"/>
      <c r="K114" s="63">
        <f>ROUND(J114*F114,2)</f>
        <v>0</v>
      </c>
      <c r="L114" s="62">
        <f>IFERROR(VLOOKUP(A114,'Stored Materials'!A:J,9,FALSE),0)</f>
        <v>0</v>
      </c>
      <c r="M114" s="62">
        <f>IFERROR(VLOOKUP(A114,'Stored Materials'!A:J,10,FALSE),0)</f>
        <v>0</v>
      </c>
      <c r="N114" s="62">
        <f>IFERROR(VLOOKUP(A114,'Stored Materials'!A:J,5,FALSE),0)</f>
        <v>0</v>
      </c>
      <c r="O114" s="62">
        <f t="shared" ref="O114" si="21">IFERROR(L114+M114-N114,0)</f>
        <v>0</v>
      </c>
      <c r="P114" s="61">
        <f>H114+J114</f>
        <v>0</v>
      </c>
      <c r="Q114" s="63">
        <f t="shared" ref="Q114:Q116" si="22">I114+K114</f>
        <v>0</v>
      </c>
      <c r="R114" s="200" t="str">
        <f t="shared" ref="R114:R133" si="23">IFERROR(SUM(Q114/G114),"")</f>
        <v/>
      </c>
    </row>
    <row r="115" spans="1:18" x14ac:dyDescent="0.3">
      <c r="A115" s="198"/>
      <c r="B115" s="198"/>
      <c r="C115" s="199"/>
      <c r="D115" s="117"/>
      <c r="E115" s="59"/>
      <c r="F115" s="122"/>
      <c r="G115" s="60">
        <f t="shared" si="20"/>
        <v>0</v>
      </c>
      <c r="H115" s="121"/>
      <c r="I115" s="123"/>
      <c r="J115" s="126"/>
      <c r="K115" s="63">
        <f t="shared" ref="K115:K116" si="24">ROUND(J115*F115,2)</f>
        <v>0</v>
      </c>
      <c r="L115" s="62">
        <f>IFERROR(VLOOKUP(A115,'Stored Materials'!A:J,9,FALSE),0)</f>
        <v>0</v>
      </c>
      <c r="M115" s="62">
        <f>IFERROR(VLOOKUP(A115,'Stored Materials'!A:J,10,FALSE),0)</f>
        <v>0</v>
      </c>
      <c r="N115" s="62">
        <f>IFERROR(VLOOKUP(A115,'Stored Materials'!A:J,5,FALSE),0)</f>
        <v>0</v>
      </c>
      <c r="O115" s="62">
        <f t="shared" ref="O115:O116" si="25">IFERROR(L115+M115-N115,0)</f>
        <v>0</v>
      </c>
      <c r="P115" s="61">
        <f t="shared" ref="P115:P116" si="26">H115+J115</f>
        <v>0</v>
      </c>
      <c r="Q115" s="63">
        <f t="shared" si="22"/>
        <v>0</v>
      </c>
      <c r="R115" s="200" t="str">
        <f t="shared" ref="R115:R116" si="27">IFERROR(SUM(Q115/G115),"")</f>
        <v/>
      </c>
    </row>
    <row r="116" spans="1:18" x14ac:dyDescent="0.3">
      <c r="A116" s="198"/>
      <c r="B116" s="198"/>
      <c r="C116" s="199"/>
      <c r="D116" s="117"/>
      <c r="E116" s="59"/>
      <c r="F116" s="122"/>
      <c r="G116" s="60">
        <f t="shared" si="20"/>
        <v>0</v>
      </c>
      <c r="H116" s="121"/>
      <c r="I116" s="123"/>
      <c r="J116" s="126"/>
      <c r="K116" s="63">
        <f t="shared" si="24"/>
        <v>0</v>
      </c>
      <c r="L116" s="62">
        <f>IFERROR(VLOOKUP(A116,'Stored Materials'!A:J,9,FALSE),0)</f>
        <v>0</v>
      </c>
      <c r="M116" s="62">
        <f>IFERROR(VLOOKUP(A116,'Stored Materials'!A:J,10,FALSE),0)</f>
        <v>0</v>
      </c>
      <c r="N116" s="62">
        <f>IFERROR(VLOOKUP(A116,'Stored Materials'!A:J,5,FALSE),0)</f>
        <v>0</v>
      </c>
      <c r="O116" s="62">
        <f t="shared" si="25"/>
        <v>0</v>
      </c>
      <c r="P116" s="61">
        <f t="shared" si="26"/>
        <v>0</v>
      </c>
      <c r="Q116" s="63">
        <f t="shared" si="22"/>
        <v>0</v>
      </c>
      <c r="R116" s="200" t="str">
        <f t="shared" si="27"/>
        <v/>
      </c>
    </row>
    <row r="117" spans="1:18" x14ac:dyDescent="0.3">
      <c r="A117" s="198"/>
      <c r="B117" s="198"/>
      <c r="C117" s="199"/>
      <c r="D117" s="117"/>
      <c r="E117" s="59"/>
      <c r="F117" s="122"/>
      <c r="G117" s="60">
        <f t="shared" si="20"/>
        <v>0</v>
      </c>
      <c r="H117" s="121"/>
      <c r="I117" s="123"/>
      <c r="J117" s="126"/>
      <c r="K117" s="63">
        <f t="shared" ref="K117:K121" si="28">ROUND(J117*F117,2)</f>
        <v>0</v>
      </c>
      <c r="L117" s="62">
        <f>IFERROR(VLOOKUP(A117,'Stored Materials'!A:J,9,FALSE),0)</f>
        <v>0</v>
      </c>
      <c r="M117" s="62">
        <f>IFERROR(VLOOKUP(A117,'Stored Materials'!A:J,10,FALSE),0)</f>
        <v>0</v>
      </c>
      <c r="N117" s="62">
        <f>IFERROR(VLOOKUP(A117,'Stored Materials'!A:J,5,FALSE),0)</f>
        <v>0</v>
      </c>
      <c r="O117" s="62">
        <f t="shared" ref="O117:O121" si="29">IFERROR(L117+M117-N117,0)</f>
        <v>0</v>
      </c>
      <c r="P117" s="61">
        <f t="shared" ref="P117:P121" si="30">H117+J117</f>
        <v>0</v>
      </c>
      <c r="Q117" s="63">
        <f t="shared" ref="Q117:Q121" si="31">I117+K117</f>
        <v>0</v>
      </c>
      <c r="R117" s="200"/>
    </row>
    <row r="118" spans="1:18" x14ac:dyDescent="0.3">
      <c r="A118" s="198"/>
      <c r="B118" s="198"/>
      <c r="C118" s="199"/>
      <c r="D118" s="117"/>
      <c r="E118" s="59"/>
      <c r="F118" s="122"/>
      <c r="G118" s="60">
        <f t="shared" si="20"/>
        <v>0</v>
      </c>
      <c r="H118" s="121"/>
      <c r="I118" s="123"/>
      <c r="J118" s="126"/>
      <c r="K118" s="63">
        <f t="shared" si="28"/>
        <v>0</v>
      </c>
      <c r="L118" s="62">
        <f>IFERROR(VLOOKUP(A118,'Stored Materials'!A:J,9,FALSE),0)</f>
        <v>0</v>
      </c>
      <c r="M118" s="62">
        <f>IFERROR(VLOOKUP(A118,'Stored Materials'!A:J,10,FALSE),0)</f>
        <v>0</v>
      </c>
      <c r="N118" s="62">
        <f>IFERROR(VLOOKUP(A118,'Stored Materials'!A:J,5,FALSE),0)</f>
        <v>0</v>
      </c>
      <c r="O118" s="62">
        <f t="shared" si="29"/>
        <v>0</v>
      </c>
      <c r="P118" s="61">
        <f t="shared" si="30"/>
        <v>0</v>
      </c>
      <c r="Q118" s="63">
        <f t="shared" si="31"/>
        <v>0</v>
      </c>
      <c r="R118" s="200"/>
    </row>
    <row r="119" spans="1:18" x14ac:dyDescent="0.3">
      <c r="A119" s="198"/>
      <c r="B119" s="198"/>
      <c r="C119" s="199"/>
      <c r="D119" s="117"/>
      <c r="E119" s="59"/>
      <c r="F119" s="122"/>
      <c r="G119" s="60">
        <f t="shared" si="20"/>
        <v>0</v>
      </c>
      <c r="H119" s="121"/>
      <c r="I119" s="123"/>
      <c r="J119" s="126"/>
      <c r="K119" s="63">
        <f t="shared" si="28"/>
        <v>0</v>
      </c>
      <c r="L119" s="62">
        <f>IFERROR(VLOOKUP(A119,'Stored Materials'!A:J,9,FALSE),0)</f>
        <v>0</v>
      </c>
      <c r="M119" s="62">
        <f>IFERROR(VLOOKUP(A119,'Stored Materials'!A:J,10,FALSE),0)</f>
        <v>0</v>
      </c>
      <c r="N119" s="62">
        <f>IFERROR(VLOOKUP(A119,'Stored Materials'!A:J,5,FALSE),0)</f>
        <v>0</v>
      </c>
      <c r="O119" s="62">
        <f t="shared" si="29"/>
        <v>0</v>
      </c>
      <c r="P119" s="61">
        <f t="shared" si="30"/>
        <v>0</v>
      </c>
      <c r="Q119" s="63">
        <f t="shared" si="31"/>
        <v>0</v>
      </c>
      <c r="R119" s="200"/>
    </row>
    <row r="120" spans="1:18" x14ac:dyDescent="0.3">
      <c r="A120" s="198"/>
      <c r="B120" s="198"/>
      <c r="C120" s="199"/>
      <c r="D120" s="117"/>
      <c r="E120" s="59"/>
      <c r="F120" s="122"/>
      <c r="G120" s="60">
        <f t="shared" si="20"/>
        <v>0</v>
      </c>
      <c r="H120" s="121"/>
      <c r="I120" s="123"/>
      <c r="J120" s="126"/>
      <c r="K120" s="63">
        <f t="shared" si="28"/>
        <v>0</v>
      </c>
      <c r="L120" s="62">
        <f>IFERROR(VLOOKUP(A120,'Stored Materials'!A:J,9,FALSE),0)</f>
        <v>0</v>
      </c>
      <c r="M120" s="62">
        <f>IFERROR(VLOOKUP(A120,'Stored Materials'!A:J,10,FALSE),0)</f>
        <v>0</v>
      </c>
      <c r="N120" s="62">
        <f>IFERROR(VLOOKUP(A120,'Stored Materials'!A:J,5,FALSE),0)</f>
        <v>0</v>
      </c>
      <c r="O120" s="62">
        <f t="shared" si="29"/>
        <v>0</v>
      </c>
      <c r="P120" s="61">
        <f t="shared" si="30"/>
        <v>0</v>
      </c>
      <c r="Q120" s="63">
        <f t="shared" si="31"/>
        <v>0</v>
      </c>
      <c r="R120" s="200"/>
    </row>
    <row r="121" spans="1:18" ht="16.2" thickBot="1" x14ac:dyDescent="0.35">
      <c r="A121" s="198"/>
      <c r="B121" s="198"/>
      <c r="C121" s="207"/>
      <c r="D121" s="153"/>
      <c r="E121" s="154"/>
      <c r="F121" s="155"/>
      <c r="G121" s="69">
        <f t="shared" si="20"/>
        <v>0</v>
      </c>
      <c r="H121" s="156"/>
      <c r="I121" s="208"/>
      <c r="J121" s="156"/>
      <c r="K121" s="172">
        <f t="shared" si="28"/>
        <v>0</v>
      </c>
      <c r="L121" s="75">
        <f>IFERROR(VLOOKUP(A121,'Stored Materials'!A:J,9,FALSE),0)</f>
        <v>0</v>
      </c>
      <c r="M121" s="75">
        <f>IFERROR(VLOOKUP(A121,'Stored Materials'!A:J,10,FALSE),0)</f>
        <v>0</v>
      </c>
      <c r="N121" s="75">
        <f>IFERROR(VLOOKUP(A121,'Stored Materials'!A:J,5,FALSE),0)</f>
        <v>0</v>
      </c>
      <c r="O121" s="75">
        <f t="shared" si="29"/>
        <v>0</v>
      </c>
      <c r="P121" s="171">
        <f t="shared" si="30"/>
        <v>0</v>
      </c>
      <c r="Q121" s="172">
        <f t="shared" si="31"/>
        <v>0</v>
      </c>
      <c r="R121" s="200"/>
    </row>
    <row r="122" spans="1:18" ht="16.2" thickBot="1" x14ac:dyDescent="0.35">
      <c r="A122" s="198"/>
      <c r="B122" s="110"/>
      <c r="C122" s="213" t="s">
        <v>89</v>
      </c>
      <c r="D122" s="214"/>
      <c r="E122" s="181"/>
      <c r="F122" s="215"/>
      <c r="G122" s="183">
        <f>SUM(G114:G121)</f>
        <v>0</v>
      </c>
      <c r="H122" s="216"/>
      <c r="I122" s="217">
        <f>SUM(I114:I121)</f>
        <v>0</v>
      </c>
      <c r="J122" s="218"/>
      <c r="K122" s="183">
        <f>SUM(K114:K121)</f>
        <v>0</v>
      </c>
      <c r="L122" s="183">
        <f t="shared" ref="L122:O122" si="32">SUM(L114:L121)</f>
        <v>0</v>
      </c>
      <c r="M122" s="183">
        <f t="shared" si="32"/>
        <v>0</v>
      </c>
      <c r="N122" s="183">
        <f t="shared" si="32"/>
        <v>0</v>
      </c>
      <c r="O122" s="183">
        <f t="shared" si="32"/>
        <v>0</v>
      </c>
      <c r="P122" s="219"/>
      <c r="Q122" s="220">
        <f>SUM(Q114:Q121)</f>
        <v>0</v>
      </c>
      <c r="R122" s="165"/>
    </row>
    <row r="123" spans="1:18" ht="16.2" thickBot="1" x14ac:dyDescent="0.35">
      <c r="A123" s="198"/>
      <c r="B123" s="110"/>
      <c r="C123" s="260"/>
      <c r="D123" s="261"/>
      <c r="E123" s="262"/>
      <c r="F123" s="263"/>
      <c r="G123" s="254"/>
      <c r="H123" s="249"/>
      <c r="I123" s="250"/>
      <c r="J123" s="251"/>
      <c r="K123" s="252"/>
      <c r="L123" s="252"/>
      <c r="M123" s="252"/>
      <c r="N123" s="252"/>
      <c r="O123" s="252"/>
      <c r="P123" s="253"/>
      <c r="Q123" s="252"/>
      <c r="R123" s="165"/>
    </row>
    <row r="124" spans="1:18" ht="15.75" customHeight="1" thickBot="1" x14ac:dyDescent="0.35">
      <c r="A124" s="198"/>
      <c r="B124" s="110"/>
      <c r="C124" s="148" t="s">
        <v>90</v>
      </c>
      <c r="D124" s="273"/>
      <c r="E124" s="274"/>
      <c r="F124" s="275"/>
      <c r="G124" s="276">
        <f>G113-G122</f>
        <v>0</v>
      </c>
      <c r="H124" s="244"/>
      <c r="I124" s="210"/>
      <c r="J124" s="209"/>
      <c r="K124" s="211"/>
      <c r="L124" s="211"/>
      <c r="M124" s="211"/>
      <c r="N124" s="211"/>
      <c r="O124" s="211"/>
      <c r="P124" s="212"/>
      <c r="Q124" s="147"/>
      <c r="R124" s="200"/>
    </row>
    <row r="125" spans="1:18" ht="16.2" thickBot="1" x14ac:dyDescent="0.35">
      <c r="A125" s="201"/>
      <c r="B125" s="201"/>
      <c r="C125" s="264"/>
      <c r="D125" s="265"/>
      <c r="E125" s="266"/>
      <c r="F125" s="267"/>
      <c r="G125" s="245"/>
      <c r="H125" s="202"/>
      <c r="I125" s="203"/>
      <c r="J125" s="202"/>
      <c r="K125" s="204"/>
      <c r="L125" s="204"/>
      <c r="M125" s="204"/>
      <c r="N125" s="204"/>
      <c r="O125" s="204"/>
      <c r="P125" s="205"/>
      <c r="Q125" s="204"/>
      <c r="R125" s="206"/>
    </row>
    <row r="126" spans="1:18" ht="16.2" thickTop="1" x14ac:dyDescent="0.3">
      <c r="A126" s="221"/>
      <c r="B126" s="221"/>
      <c r="C126" s="222" t="s">
        <v>91</v>
      </c>
      <c r="D126" s="223"/>
      <c r="E126" s="224"/>
      <c r="F126" s="225"/>
      <c r="G126" s="226"/>
      <c r="H126" s="227"/>
      <c r="I126" s="228"/>
      <c r="J126" s="227"/>
      <c r="K126" s="229"/>
      <c r="L126" s="229"/>
      <c r="M126" s="229"/>
      <c r="N126" s="229"/>
      <c r="O126" s="229"/>
      <c r="P126" s="230"/>
      <c r="Q126" s="229"/>
      <c r="R126" s="231"/>
    </row>
    <row r="127" spans="1:18" x14ac:dyDescent="0.3">
      <c r="A127" s="110"/>
      <c r="B127" s="110"/>
      <c r="C127" s="112"/>
      <c r="D127" s="113"/>
      <c r="E127" s="114"/>
      <c r="F127" s="115"/>
      <c r="G127" s="69">
        <f t="shared" ref="G127:G131" si="33">ROUND(D127*F127,2)</f>
        <v>0</v>
      </c>
      <c r="H127" s="120"/>
      <c r="I127" s="119"/>
      <c r="J127" s="120"/>
      <c r="K127" s="56">
        <f t="shared" ref="K127:K131" si="34">ROUND(J127*F127,2)</f>
        <v>0</v>
      </c>
      <c r="L127" s="56">
        <f>IFERROR(VLOOKUP(A127,'Stored Materials'!A:J,9,FALSE),0)</f>
        <v>0</v>
      </c>
      <c r="M127" s="56">
        <f>IFERROR(VLOOKUP(A127,'Stored Materials'!A:J,10,FALSE),0)</f>
        <v>0</v>
      </c>
      <c r="N127" s="56">
        <f>IFERROR(VLOOKUP(A127,'Stored Materials'!A:J,5,FALSE),0)</f>
        <v>0</v>
      </c>
      <c r="O127" s="56">
        <f t="shared" ref="O127:O131" si="35">IFERROR(L127+M127-N127,0)</f>
        <v>0</v>
      </c>
      <c r="P127" s="55">
        <f t="shared" ref="P127:P131" si="36">H127+J127</f>
        <v>0</v>
      </c>
      <c r="Q127" s="57">
        <f t="shared" ref="Q127:Q131" si="37">I127+K127</f>
        <v>0</v>
      </c>
      <c r="R127" s="58" t="str">
        <f t="shared" si="23"/>
        <v/>
      </c>
    </row>
    <row r="128" spans="1:18" x14ac:dyDescent="0.3">
      <c r="A128" s="110"/>
      <c r="B128" s="110"/>
      <c r="C128" s="116"/>
      <c r="D128" s="113"/>
      <c r="E128" s="114"/>
      <c r="F128" s="115"/>
      <c r="G128" s="69">
        <f t="shared" si="33"/>
        <v>0</v>
      </c>
      <c r="H128" s="120"/>
      <c r="I128" s="119"/>
      <c r="J128" s="120"/>
      <c r="K128" s="56">
        <f t="shared" si="34"/>
        <v>0</v>
      </c>
      <c r="L128" s="56">
        <f>IFERROR(VLOOKUP(A128,'Stored Materials'!A:J,9,FALSE),0)</f>
        <v>0</v>
      </c>
      <c r="M128" s="56">
        <f>IFERROR(VLOOKUP(A128,'Stored Materials'!A:J,10,FALSE),0)</f>
        <v>0</v>
      </c>
      <c r="N128" s="56">
        <f>IFERROR(VLOOKUP(A128,'Stored Materials'!A:J,5,FALSE),0)</f>
        <v>0</v>
      </c>
      <c r="O128" s="56">
        <f t="shared" si="35"/>
        <v>0</v>
      </c>
      <c r="P128" s="55">
        <f t="shared" si="36"/>
        <v>0</v>
      </c>
      <c r="Q128" s="57">
        <f t="shared" si="37"/>
        <v>0</v>
      </c>
      <c r="R128" s="58" t="str">
        <f t="shared" ref="R128" si="38">IFERROR(SUM(Q128/G128),"")</f>
        <v/>
      </c>
    </row>
    <row r="129" spans="1:18" x14ac:dyDescent="0.3">
      <c r="A129" s="110"/>
      <c r="B129" s="110"/>
      <c r="C129" s="116"/>
      <c r="D129" s="113"/>
      <c r="E129" s="114"/>
      <c r="F129" s="115"/>
      <c r="G129" s="69">
        <f t="shared" si="33"/>
        <v>0</v>
      </c>
      <c r="H129" s="121"/>
      <c r="I129" s="146"/>
      <c r="J129" s="120"/>
      <c r="K129" s="56">
        <f t="shared" si="34"/>
        <v>0</v>
      </c>
      <c r="L129" s="56">
        <f>IFERROR(VLOOKUP(A129,'Stored Materials'!A:J,9,FALSE),0)</f>
        <v>0</v>
      </c>
      <c r="M129" s="56">
        <f>IFERROR(VLOOKUP(A129,'Stored Materials'!A:J,10,FALSE),0)</f>
        <v>0</v>
      </c>
      <c r="N129" s="56">
        <f>IFERROR(VLOOKUP(A129,'Stored Materials'!A:J,5,FALSE),0)</f>
        <v>0</v>
      </c>
      <c r="O129" s="56">
        <f t="shared" si="35"/>
        <v>0</v>
      </c>
      <c r="P129" s="55">
        <f t="shared" si="36"/>
        <v>0</v>
      </c>
      <c r="Q129" s="57">
        <f t="shared" si="37"/>
        <v>0</v>
      </c>
      <c r="R129" s="58"/>
    </row>
    <row r="130" spans="1:18" x14ac:dyDescent="0.3">
      <c r="A130" s="110"/>
      <c r="B130" s="110"/>
      <c r="C130" s="116"/>
      <c r="D130" s="113"/>
      <c r="E130" s="114"/>
      <c r="F130" s="115"/>
      <c r="G130" s="69">
        <f t="shared" si="33"/>
        <v>0</v>
      </c>
      <c r="H130" s="121"/>
      <c r="I130" s="146"/>
      <c r="J130" s="120"/>
      <c r="K130" s="56">
        <f t="shared" si="34"/>
        <v>0</v>
      </c>
      <c r="L130" s="56">
        <f>IFERROR(VLOOKUP(A130,'Stored Materials'!A:J,9,FALSE),0)</f>
        <v>0</v>
      </c>
      <c r="M130" s="56">
        <f>IFERROR(VLOOKUP(A130,'Stored Materials'!A:J,10,FALSE),0)</f>
        <v>0</v>
      </c>
      <c r="N130" s="56">
        <f>IFERROR(VLOOKUP(A130,'Stored Materials'!A:J,5,FALSE),0)</f>
        <v>0</v>
      </c>
      <c r="O130" s="56">
        <f t="shared" si="35"/>
        <v>0</v>
      </c>
      <c r="P130" s="55">
        <f t="shared" si="36"/>
        <v>0</v>
      </c>
      <c r="Q130" s="57">
        <f t="shared" si="37"/>
        <v>0</v>
      </c>
      <c r="R130" s="58"/>
    </row>
    <row r="131" spans="1:18" ht="16.2" thickBot="1" x14ac:dyDescent="0.35">
      <c r="A131" s="110"/>
      <c r="B131" s="110"/>
      <c r="C131" s="152"/>
      <c r="D131" s="153"/>
      <c r="E131" s="154"/>
      <c r="F131" s="155"/>
      <c r="G131" s="69">
        <f t="shared" si="33"/>
        <v>0</v>
      </c>
      <c r="H131" s="156"/>
      <c r="I131" s="157"/>
      <c r="J131" s="158"/>
      <c r="K131" s="293">
        <f t="shared" si="34"/>
        <v>0</v>
      </c>
      <c r="L131" s="293">
        <f>IFERROR(VLOOKUP(A131,'Stored Materials'!A:J,9,FALSE),0)</f>
        <v>0</v>
      </c>
      <c r="M131" s="293">
        <f>IFERROR(VLOOKUP(A131,'Stored Materials'!A:J,10,FALSE),0)</f>
        <v>0</v>
      </c>
      <c r="N131" s="293">
        <f>IFERROR(VLOOKUP(A131,'Stored Materials'!A:J,5,FALSE),0)</f>
        <v>0</v>
      </c>
      <c r="O131" s="293">
        <f t="shared" si="35"/>
        <v>0</v>
      </c>
      <c r="P131" s="55">
        <f t="shared" si="36"/>
        <v>0</v>
      </c>
      <c r="Q131" s="159">
        <f t="shared" si="37"/>
        <v>0</v>
      </c>
      <c r="R131" s="58" t="str">
        <f t="shared" si="23"/>
        <v/>
      </c>
    </row>
    <row r="132" spans="1:18" ht="15.75" customHeight="1" thickBot="1" x14ac:dyDescent="0.35">
      <c r="A132" s="110"/>
      <c r="B132" s="110"/>
      <c r="C132" s="148" t="s">
        <v>92</v>
      </c>
      <c r="D132" s="160"/>
      <c r="E132" s="161"/>
      <c r="F132" s="162"/>
      <c r="G132" s="149">
        <f>SUM(G127:G131)</f>
        <v>0</v>
      </c>
      <c r="H132" s="163"/>
      <c r="I132" s="150">
        <f>SUM(I127:I131)</f>
        <v>0</v>
      </c>
      <c r="J132" s="163"/>
      <c r="K132" s="149">
        <f>SUM(K127:K131)</f>
        <v>0</v>
      </c>
      <c r="L132" s="149">
        <f t="shared" ref="L132:O132" si="39">SUM(L127:L131)</f>
        <v>0</v>
      </c>
      <c r="M132" s="149">
        <f t="shared" si="39"/>
        <v>0</v>
      </c>
      <c r="N132" s="149">
        <f t="shared" si="39"/>
        <v>0</v>
      </c>
      <c r="O132" s="149">
        <f t="shared" si="39"/>
        <v>0</v>
      </c>
      <c r="P132" s="164"/>
      <c r="Q132" s="151">
        <f>SUM(Q127:Q131)</f>
        <v>0</v>
      </c>
      <c r="R132" s="165" t="str">
        <f t="shared" si="23"/>
        <v/>
      </c>
    </row>
    <row r="133" spans="1:18" ht="16.2" thickBot="1" x14ac:dyDescent="0.35">
      <c r="A133" s="232"/>
      <c r="B133" s="232"/>
      <c r="C133" s="233"/>
      <c r="D133" s="234"/>
      <c r="E133" s="235"/>
      <c r="F133" s="236"/>
      <c r="G133" s="236"/>
      <c r="H133" s="236"/>
      <c r="I133" s="236"/>
      <c r="J133" s="236"/>
      <c r="K133" s="236"/>
      <c r="L133" s="236"/>
      <c r="M133" s="238"/>
      <c r="N133" s="238"/>
      <c r="O133" s="238"/>
      <c r="P133" s="237"/>
      <c r="Q133" s="237"/>
      <c r="R133" s="239" t="str">
        <f t="shared" si="23"/>
        <v/>
      </c>
    </row>
    <row r="134" spans="1:18" ht="16.2" thickTop="1" x14ac:dyDescent="0.3">
      <c r="A134" s="282"/>
      <c r="B134" s="282"/>
      <c r="C134" s="283"/>
      <c r="D134" s="284"/>
      <c r="E134" s="285"/>
      <c r="F134" s="286"/>
      <c r="G134" s="286"/>
      <c r="H134" s="286"/>
      <c r="I134" s="286"/>
      <c r="J134" s="286"/>
      <c r="K134" s="286"/>
      <c r="L134" s="286"/>
      <c r="M134" s="287"/>
      <c r="N134" s="287"/>
      <c r="O134" s="287"/>
      <c r="P134" s="288"/>
      <c r="Q134" s="288"/>
      <c r="R134" s="289"/>
    </row>
    <row r="135" spans="1:18" ht="47.4" thickBot="1" x14ac:dyDescent="0.35">
      <c r="A135" s="290"/>
      <c r="B135" s="290"/>
      <c r="C135" s="291"/>
      <c r="D135" s="255"/>
      <c r="E135" s="256"/>
      <c r="F135" s="257"/>
      <c r="G135" s="242"/>
      <c r="H135" s="42"/>
      <c r="I135" s="243"/>
      <c r="K135" s="259" t="s">
        <v>84</v>
      </c>
      <c r="L135" s="259" t="s">
        <v>101</v>
      </c>
      <c r="M135" s="259" t="s">
        <v>102</v>
      </c>
      <c r="N135" s="259" t="s">
        <v>125</v>
      </c>
      <c r="O135" s="259" t="s">
        <v>103</v>
      </c>
      <c r="P135" s="42"/>
      <c r="Q135" s="292" t="s">
        <v>154</v>
      </c>
      <c r="R135" s="67"/>
    </row>
    <row r="136" spans="1:18" ht="15.75" customHeight="1" thickBot="1" x14ac:dyDescent="0.35">
      <c r="A136" s="290"/>
      <c r="B136" s="290"/>
      <c r="C136" s="148" t="s">
        <v>93</v>
      </c>
      <c r="D136" s="273"/>
      <c r="E136" s="274"/>
      <c r="F136" s="275"/>
      <c r="G136" s="276">
        <f>SUM(G111+G132)</f>
        <v>0</v>
      </c>
      <c r="H136" s="42"/>
      <c r="I136" s="279"/>
      <c r="J136" s="243" t="s">
        <v>150</v>
      </c>
      <c r="K136" s="240">
        <f>SUM(K108+K122+K132)</f>
        <v>0</v>
      </c>
      <c r="L136" s="240">
        <f t="shared" ref="L136:O136" si="40">SUM(L108+L122+L132)</f>
        <v>0</v>
      </c>
      <c r="M136" s="240">
        <f t="shared" si="40"/>
        <v>0</v>
      </c>
      <c r="N136" s="240">
        <f t="shared" si="40"/>
        <v>0</v>
      </c>
      <c r="O136" s="240">
        <f t="shared" si="40"/>
        <v>0</v>
      </c>
      <c r="Q136" s="280">
        <f>SUM(Q108,Q122,Q132)</f>
        <v>0</v>
      </c>
      <c r="R136" s="67" t="str">
        <f>IFERROR(SUM(Q138/G136),"")</f>
        <v/>
      </c>
    </row>
    <row r="137" spans="1:18" ht="15.75" customHeight="1" thickBot="1" x14ac:dyDescent="0.35">
      <c r="A137" s="290"/>
      <c r="B137" s="290"/>
      <c r="C137" s="277"/>
      <c r="D137" s="255"/>
      <c r="E137" s="256"/>
      <c r="F137" s="257"/>
      <c r="G137" s="278"/>
      <c r="H137" s="42"/>
      <c r="I137" s="279"/>
      <c r="J137" s="243"/>
      <c r="K137" s="279"/>
      <c r="L137" s="279"/>
      <c r="M137" s="279"/>
      <c r="N137" s="279"/>
      <c r="O137" s="279"/>
      <c r="R137" s="67"/>
    </row>
    <row r="138" spans="1:18" ht="16.2" thickBot="1" x14ac:dyDescent="0.35">
      <c r="A138" s="290"/>
      <c r="B138" s="290"/>
      <c r="C138" s="291"/>
      <c r="D138" s="255"/>
      <c r="E138" s="256"/>
      <c r="F138" s="257"/>
      <c r="G138" s="242"/>
      <c r="H138" s="42"/>
      <c r="I138" s="243"/>
      <c r="K138" s="243"/>
      <c r="L138" s="243"/>
      <c r="M138" s="243"/>
      <c r="N138" s="365" t="s">
        <v>129</v>
      </c>
      <c r="O138" s="365"/>
      <c r="P138" s="365"/>
      <c r="Q138" s="240">
        <f>SUM(Q108+O136+Q122+Q132)</f>
        <v>0</v>
      </c>
      <c r="R138" s="67"/>
    </row>
    <row r="139" spans="1:18" x14ac:dyDescent="0.3">
      <c r="A139" s="290"/>
      <c r="B139" s="290"/>
      <c r="C139" s="291"/>
      <c r="D139" s="255"/>
      <c r="E139" s="256"/>
      <c r="F139" s="257"/>
      <c r="G139" s="242"/>
      <c r="H139" s="42"/>
      <c r="I139" s="42"/>
      <c r="K139" s="243"/>
      <c r="L139" s="243"/>
      <c r="M139" s="243"/>
      <c r="N139" s="243"/>
      <c r="O139" s="243"/>
      <c r="P139" s="42"/>
      <c r="Q139" s="243"/>
      <c r="R139" s="67"/>
    </row>
    <row r="140" spans="1:18" x14ac:dyDescent="0.3">
      <c r="A140" s="366" t="s">
        <v>138</v>
      </c>
      <c r="B140" s="366"/>
      <c r="C140" s="366"/>
      <c r="D140" s="366"/>
      <c r="L140" s="46"/>
    </row>
    <row r="141" spans="1:18" x14ac:dyDescent="0.3">
      <c r="A141" s="366"/>
      <c r="B141" s="366"/>
      <c r="C141" s="366"/>
      <c r="D141" s="366"/>
      <c r="K141" s="68"/>
      <c r="L141" s="68"/>
    </row>
    <row r="142" spans="1:18" x14ac:dyDescent="0.3">
      <c r="A142" s="364"/>
      <c r="B142" s="364"/>
      <c r="C142" s="364"/>
      <c r="D142" s="364"/>
      <c r="L142" s="46"/>
    </row>
    <row r="143" spans="1:18" x14ac:dyDescent="0.3">
      <c r="A143" s="364"/>
      <c r="B143" s="364"/>
      <c r="C143" s="364"/>
      <c r="D143" s="364"/>
      <c r="L143" s="46"/>
    </row>
    <row r="144" spans="1:18" x14ac:dyDescent="0.3">
      <c r="A144" s="364"/>
      <c r="B144" s="364"/>
      <c r="C144" s="364"/>
      <c r="D144" s="364"/>
      <c r="K144" s="68"/>
      <c r="L144" s="68"/>
    </row>
    <row r="145" spans="1:10" x14ac:dyDescent="0.3">
      <c r="A145" s="364"/>
      <c r="B145" s="364"/>
      <c r="C145" s="364"/>
      <c r="D145" s="364"/>
      <c r="I145" s="68"/>
      <c r="J145" s="44"/>
    </row>
    <row r="146" spans="1:10" x14ac:dyDescent="0.3">
      <c r="A146" s="364"/>
      <c r="B146" s="364"/>
      <c r="C146" s="364"/>
      <c r="D146" s="364"/>
    </row>
    <row r="147" spans="1:10" x14ac:dyDescent="0.3">
      <c r="A147" s="364"/>
      <c r="B147" s="364"/>
      <c r="C147" s="364"/>
      <c r="D147" s="364"/>
    </row>
    <row r="148" spans="1:10" x14ac:dyDescent="0.3">
      <c r="A148" s="323"/>
      <c r="B148" s="323"/>
      <c r="C148" s="291"/>
      <c r="D148" s="255"/>
    </row>
    <row r="149" spans="1:10" x14ac:dyDescent="0.3">
      <c r="I149" s="68"/>
      <c r="J149" s="44"/>
    </row>
    <row r="152" spans="1:10" x14ac:dyDescent="0.3">
      <c r="I152" s="68"/>
      <c r="J152" s="44"/>
    </row>
  </sheetData>
  <sheetProtection sheet="1" formatColumns="0" insertRows="0" deleteRows="0" sort="0"/>
  <mergeCells count="17">
    <mergeCell ref="A1:R1"/>
    <mergeCell ref="M4:P4"/>
    <mergeCell ref="M5:P5"/>
    <mergeCell ref="M6:P6"/>
    <mergeCell ref="M7:P7"/>
    <mergeCell ref="B5:C5"/>
    <mergeCell ref="B6:C6"/>
    <mergeCell ref="B7:C7"/>
    <mergeCell ref="M3:Q3"/>
    <mergeCell ref="A147:D147"/>
    <mergeCell ref="N138:P138"/>
    <mergeCell ref="A145:D145"/>
    <mergeCell ref="A146:D146"/>
    <mergeCell ref="A140:D141"/>
    <mergeCell ref="A142:D142"/>
    <mergeCell ref="A143:D143"/>
    <mergeCell ref="A144:D144"/>
  </mergeCells>
  <pageMargins left="0.4" right="0.4" top="0.1" bottom="0.4" header="0.3" footer="0.3"/>
  <pageSetup scale="3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Layout" zoomScaleNormal="100" workbookViewId="0">
      <selection activeCell="F13" sqref="F13:J55"/>
    </sheetView>
  </sheetViews>
  <sheetFormatPr defaultRowHeight="13.2" x14ac:dyDescent="0.25"/>
  <cols>
    <col min="1" max="1" width="7.6640625" customWidth="1"/>
    <col min="2" max="2" width="75.88671875" customWidth="1"/>
    <col min="3" max="8" width="13.6640625" customWidth="1"/>
    <col min="9" max="9" width="14.88671875" customWidth="1"/>
    <col min="10" max="11" width="13.6640625" customWidth="1"/>
    <col min="13" max="13" width="11.33203125" bestFit="1" customWidth="1"/>
  </cols>
  <sheetData>
    <row r="1" spans="1:11" x14ac:dyDescent="0.25">
      <c r="A1" s="381" t="s">
        <v>61</v>
      </c>
      <c r="B1" s="381"/>
      <c r="C1" s="381"/>
      <c r="D1" s="381"/>
      <c r="E1" s="381"/>
      <c r="F1" s="381"/>
      <c r="G1" s="381"/>
      <c r="H1" s="381"/>
      <c r="I1" s="381"/>
      <c r="J1" s="381"/>
    </row>
    <row r="2" spans="1:11" x14ac:dyDescent="0.25">
      <c r="A2" s="1" t="s">
        <v>22</v>
      </c>
      <c r="B2" s="1"/>
      <c r="C2" s="1"/>
      <c r="E2" s="1"/>
      <c r="F2" s="1"/>
      <c r="G2" s="1"/>
      <c r="H2" s="1"/>
      <c r="I2" s="1"/>
      <c r="J2" s="1"/>
      <c r="K2" s="1"/>
    </row>
    <row r="3" spans="1:11" x14ac:dyDescent="0.25">
      <c r="A3" s="15" t="s">
        <v>0</v>
      </c>
      <c r="B3" s="375">
        <f>'Pay Application'!B6</f>
        <v>0</v>
      </c>
      <c r="C3" s="375"/>
      <c r="D3" s="376"/>
      <c r="H3" s="380" t="str">
        <f>'Pay Application'!I1</f>
        <v>Form No. SA CPAAP-4.22.2024</v>
      </c>
      <c r="I3" s="380"/>
    </row>
    <row r="4" spans="1:11" x14ac:dyDescent="0.25">
      <c r="A4" s="15" t="s">
        <v>1</v>
      </c>
      <c r="B4" s="375">
        <f>'Pay Application'!B7</f>
        <v>0</v>
      </c>
      <c r="C4" s="375"/>
      <c r="D4" s="376"/>
      <c r="H4" s="15" t="s">
        <v>4</v>
      </c>
      <c r="I4" s="313">
        <f>'Pay Application'!K6</f>
        <v>0</v>
      </c>
    </row>
    <row r="5" spans="1:11" x14ac:dyDescent="0.25">
      <c r="A5" s="15" t="s">
        <v>113</v>
      </c>
      <c r="B5" s="375">
        <f>'Pay Application'!B8</f>
        <v>0</v>
      </c>
      <c r="C5" s="375"/>
      <c r="D5" s="376"/>
      <c r="H5" s="15" t="s">
        <v>5</v>
      </c>
      <c r="I5" s="314">
        <f>'Pay Application'!K7</f>
        <v>0</v>
      </c>
    </row>
    <row r="6" spans="1:11" x14ac:dyDescent="0.25">
      <c r="A6" s="15" t="s">
        <v>2</v>
      </c>
      <c r="B6" s="375">
        <f>'Pay Application'!B9</f>
        <v>0</v>
      </c>
      <c r="C6" s="375"/>
      <c r="D6" s="376"/>
      <c r="H6" s="15" t="s">
        <v>6</v>
      </c>
      <c r="I6" s="314">
        <f>'Pay Application'!K8</f>
        <v>0</v>
      </c>
    </row>
    <row r="7" spans="1:11" x14ac:dyDescent="0.25">
      <c r="A7" s="15" t="s">
        <v>110</v>
      </c>
      <c r="B7" s="375">
        <f>'Pay Application'!B11</f>
        <v>0</v>
      </c>
      <c r="C7" s="375"/>
      <c r="D7" s="376"/>
      <c r="E7" s="1"/>
      <c r="F7" s="1"/>
      <c r="G7" s="1"/>
      <c r="H7" s="15" t="s">
        <v>7</v>
      </c>
      <c r="I7" s="314">
        <f>'Pay Application'!K9</f>
        <v>0</v>
      </c>
      <c r="J7" s="1"/>
      <c r="K7" s="1"/>
    </row>
    <row r="8" spans="1:11" ht="13.8" thickBot="1" x14ac:dyDescent="0.3">
      <c r="A8" s="71" t="s">
        <v>111</v>
      </c>
      <c r="B8" s="377">
        <f>'Pay Application'!B12</f>
        <v>0</v>
      </c>
      <c r="C8" s="378"/>
      <c r="D8" s="379"/>
      <c r="E8" s="312"/>
      <c r="F8" s="1"/>
      <c r="G8" s="1"/>
      <c r="H8" s="1"/>
      <c r="I8" s="1"/>
      <c r="J8" s="1"/>
      <c r="K8" s="1"/>
    </row>
    <row r="9" spans="1:11" ht="15.75" customHeight="1" thickBot="1" x14ac:dyDescent="0.3">
      <c r="A9" s="31"/>
      <c r="B9" s="32"/>
      <c r="C9" s="33" t="s">
        <v>45</v>
      </c>
      <c r="D9" s="33" t="s">
        <v>46</v>
      </c>
      <c r="E9" s="33" t="s">
        <v>47</v>
      </c>
      <c r="F9" s="30" t="s">
        <v>62</v>
      </c>
      <c r="G9" s="34" t="s">
        <v>48</v>
      </c>
      <c r="H9" s="30" t="s">
        <v>118</v>
      </c>
      <c r="I9" s="30" t="s">
        <v>126</v>
      </c>
      <c r="J9" s="30" t="s">
        <v>127</v>
      </c>
    </row>
    <row r="10" spans="1:11" x14ac:dyDescent="0.25">
      <c r="A10" s="26" t="s">
        <v>116</v>
      </c>
      <c r="B10" s="35" t="s">
        <v>63</v>
      </c>
      <c r="C10" s="28" t="s">
        <v>96</v>
      </c>
      <c r="D10" s="28" t="s">
        <v>96</v>
      </c>
      <c r="E10" s="28" t="s">
        <v>96</v>
      </c>
      <c r="F10" s="36" t="s">
        <v>97</v>
      </c>
      <c r="G10" s="28" t="s">
        <v>57</v>
      </c>
      <c r="H10" s="36" t="s">
        <v>119</v>
      </c>
      <c r="I10" s="36" t="s">
        <v>96</v>
      </c>
      <c r="J10" s="36" t="s">
        <v>96</v>
      </c>
    </row>
    <row r="11" spans="1:11" x14ac:dyDescent="0.25">
      <c r="A11" s="26" t="s">
        <v>55</v>
      </c>
      <c r="B11" s="37" t="s">
        <v>64</v>
      </c>
      <c r="C11" s="28" t="s">
        <v>65</v>
      </c>
      <c r="D11" s="28" t="s">
        <v>66</v>
      </c>
      <c r="E11" s="28" t="s">
        <v>128</v>
      </c>
      <c r="F11" s="28" t="s">
        <v>98</v>
      </c>
      <c r="G11" s="28" t="s">
        <v>49</v>
      </c>
      <c r="H11" s="28" t="s">
        <v>99</v>
      </c>
      <c r="I11" s="28" t="s">
        <v>123</v>
      </c>
      <c r="J11" s="28" t="s">
        <v>124</v>
      </c>
    </row>
    <row r="12" spans="1:11" ht="13.8" thickBot="1" x14ac:dyDescent="0.3">
      <c r="A12" s="26" t="s">
        <v>56</v>
      </c>
      <c r="B12" s="38" t="s">
        <v>67</v>
      </c>
      <c r="C12" s="28" t="s">
        <v>68</v>
      </c>
      <c r="D12" s="28" t="s">
        <v>69</v>
      </c>
      <c r="E12" s="96" t="s">
        <v>139</v>
      </c>
      <c r="F12" s="96" t="s">
        <v>144</v>
      </c>
      <c r="G12" s="96" t="s">
        <v>145</v>
      </c>
      <c r="H12" s="39" t="s">
        <v>121</v>
      </c>
      <c r="I12" s="39" t="s">
        <v>121</v>
      </c>
      <c r="J12" s="39" t="s">
        <v>122</v>
      </c>
    </row>
    <row r="13" spans="1:11" x14ac:dyDescent="0.25">
      <c r="A13" s="87"/>
      <c r="B13" s="88"/>
      <c r="C13" s="89"/>
      <c r="D13" s="89"/>
      <c r="E13" s="89"/>
      <c r="F13" s="40">
        <f>C13+D13-E13</f>
        <v>0</v>
      </c>
      <c r="G13" s="76" t="str" cm="1">
        <f t="array" ref="G13">IFERROR(INDEX(('Schedule of Values'!G:G)*0.75,MATCH('Stored Materials'!A13,'Schedule of Values'!A:A,0),1),"")</f>
        <v/>
      </c>
      <c r="H13" s="80">
        <f>IF(F13&gt;0,IF((C13+D13)&lt;G13,C13+D13,IF((C13+D13)&gt;G13,G13,"")),0)</f>
        <v>0</v>
      </c>
      <c r="I13" s="82">
        <f>IF(C13&gt;0,IF(C13&lt;G13,C13,IF(C13&gt;G13,G13,IF(C13=G13,C13))),0)</f>
        <v>0</v>
      </c>
      <c r="J13" s="78">
        <f t="shared" ref="J13:J23" si="0">IF(F13&gt;0,IF((C13+D13)&lt;G13,D13,IF((C13+D13)=G13,D13,IF(AND((C13+D13)&gt;G13,I13&lt;G13),G13-C13,0))),0)</f>
        <v>0</v>
      </c>
    </row>
    <row r="14" spans="1:11" x14ac:dyDescent="0.25">
      <c r="A14" s="90"/>
      <c r="B14" s="91"/>
      <c r="C14" s="92"/>
      <c r="D14" s="92"/>
      <c r="E14" s="92"/>
      <c r="F14" s="41">
        <f t="shared" ref="F14:F24" si="1">C14+D14-E14</f>
        <v>0</v>
      </c>
      <c r="G14" s="77" t="str" cm="1">
        <f t="array" ref="G14">IFERROR(INDEX(('Schedule of Values'!G:G)*0.75,MATCH('Stored Materials'!A14,'Schedule of Values'!A:A,0),1),"")</f>
        <v/>
      </c>
      <c r="H14" s="81">
        <f t="shared" ref="H14:H23" si="2">IF(F14&gt;0,IF((C14+D14)&lt;G14,C14+D14,IF((C14+D14)&gt;G14,G14,"")),0)</f>
        <v>0</v>
      </c>
      <c r="I14" s="83">
        <f>IF(C14&gt;0,IF(C14&lt;G14,C14,IF(C14&gt;G14,G14,IF(C14=G14,C14))),0)</f>
        <v>0</v>
      </c>
      <c r="J14" s="78">
        <f>IF(F14&gt;0,IF((C14+D14)&lt;G14,D14,IF((C14+D14)=G14,D14,IF(AND((C14+D14)&gt;G14,I14&lt;G14),G14-C14,0))),0)</f>
        <v>0</v>
      </c>
    </row>
    <row r="15" spans="1:11" x14ac:dyDescent="0.25">
      <c r="A15" s="90"/>
      <c r="B15" s="93"/>
      <c r="C15" s="92"/>
      <c r="D15" s="92"/>
      <c r="E15" s="92"/>
      <c r="F15" s="41">
        <f t="shared" si="1"/>
        <v>0</v>
      </c>
      <c r="G15" s="77" t="str" cm="1">
        <f t="array" ref="G15">IFERROR(INDEX(('Schedule of Values'!G:G)*0.75,MATCH('Stored Materials'!A15,'Schedule of Values'!A:A,0),1),"")</f>
        <v/>
      </c>
      <c r="H15" s="81">
        <f t="shared" si="2"/>
        <v>0</v>
      </c>
      <c r="I15" s="83">
        <f t="shared" ref="I15:I55" si="3">IF(C15&gt;0,IF(C15&lt;G15,C15,IF(C15&gt;G15,G15,IF(C15=G15,C15))),0)</f>
        <v>0</v>
      </c>
      <c r="J15" s="78">
        <f t="shared" si="0"/>
        <v>0</v>
      </c>
    </row>
    <row r="16" spans="1:11" x14ac:dyDescent="0.25">
      <c r="A16" s="90"/>
      <c r="B16" s="93"/>
      <c r="C16" s="92"/>
      <c r="D16" s="92"/>
      <c r="E16" s="92"/>
      <c r="F16" s="41">
        <f t="shared" si="1"/>
        <v>0</v>
      </c>
      <c r="G16" s="77" t="str" cm="1">
        <f t="array" ref="G16">IFERROR(INDEX(('Schedule of Values'!G:G)*0.75,MATCH('Stored Materials'!A16,'Schedule of Values'!A:A,0),1),"")</f>
        <v/>
      </c>
      <c r="H16" s="81">
        <f t="shared" si="2"/>
        <v>0</v>
      </c>
      <c r="I16" s="83">
        <f t="shared" si="3"/>
        <v>0</v>
      </c>
      <c r="J16" s="78">
        <f t="shared" si="0"/>
        <v>0</v>
      </c>
    </row>
    <row r="17" spans="1:10" x14ac:dyDescent="0.25">
      <c r="A17" s="90"/>
      <c r="B17" s="94"/>
      <c r="C17" s="92"/>
      <c r="D17" s="92"/>
      <c r="E17" s="92"/>
      <c r="F17" s="41">
        <f t="shared" si="1"/>
        <v>0</v>
      </c>
      <c r="G17" s="77" t="str" cm="1">
        <f t="array" ref="G17">IFERROR(INDEX(('Schedule of Values'!G:G)*0.75,MATCH('Stored Materials'!A17,'Schedule of Values'!A:A,0),1),"")</f>
        <v/>
      </c>
      <c r="H17" s="81">
        <f t="shared" si="2"/>
        <v>0</v>
      </c>
      <c r="I17" s="83">
        <f t="shared" si="3"/>
        <v>0</v>
      </c>
      <c r="J17" s="78">
        <f t="shared" si="0"/>
        <v>0</v>
      </c>
    </row>
    <row r="18" spans="1:10" x14ac:dyDescent="0.25">
      <c r="A18" s="90"/>
      <c r="B18" s="93"/>
      <c r="C18" s="92"/>
      <c r="D18" s="92"/>
      <c r="E18" s="92"/>
      <c r="F18" s="41">
        <f t="shared" si="1"/>
        <v>0</v>
      </c>
      <c r="G18" s="77" t="str" cm="1">
        <f t="array" ref="G18">IFERROR(INDEX(('Schedule of Values'!G:G)*0.75,MATCH('Stored Materials'!A18,'Schedule of Values'!A:A,0),1),"")</f>
        <v/>
      </c>
      <c r="H18" s="81">
        <f t="shared" si="2"/>
        <v>0</v>
      </c>
      <c r="I18" s="83">
        <f t="shared" si="3"/>
        <v>0</v>
      </c>
      <c r="J18" s="78">
        <f t="shared" si="0"/>
        <v>0</v>
      </c>
    </row>
    <row r="19" spans="1:10" x14ac:dyDescent="0.25">
      <c r="A19" s="90"/>
      <c r="B19" s="93"/>
      <c r="C19" s="92"/>
      <c r="D19" s="92"/>
      <c r="E19" s="92"/>
      <c r="F19" s="41">
        <f t="shared" si="1"/>
        <v>0</v>
      </c>
      <c r="G19" s="77" t="str" cm="1">
        <f t="array" ref="G19">IFERROR(INDEX(('Schedule of Values'!G:G)*0.75,MATCH('Stored Materials'!A19,'Schedule of Values'!A:A,0),1),"")</f>
        <v/>
      </c>
      <c r="H19" s="81">
        <f t="shared" si="2"/>
        <v>0</v>
      </c>
      <c r="I19" s="83">
        <f t="shared" si="3"/>
        <v>0</v>
      </c>
      <c r="J19" s="78">
        <f t="shared" si="0"/>
        <v>0</v>
      </c>
    </row>
    <row r="20" spans="1:10" x14ac:dyDescent="0.25">
      <c r="A20" s="90"/>
      <c r="B20" s="94"/>
      <c r="C20" s="92"/>
      <c r="D20" s="92"/>
      <c r="E20" s="92"/>
      <c r="F20" s="41">
        <f t="shared" si="1"/>
        <v>0</v>
      </c>
      <c r="G20" s="77" t="str" cm="1">
        <f t="array" ref="G20">IFERROR(INDEX(('Schedule of Values'!G:G)*0.75,MATCH('Stored Materials'!A20,'Schedule of Values'!A:A,0),1),"")</f>
        <v/>
      </c>
      <c r="H20" s="81">
        <f t="shared" si="2"/>
        <v>0</v>
      </c>
      <c r="I20" s="83">
        <f t="shared" si="3"/>
        <v>0</v>
      </c>
      <c r="J20" s="78">
        <f t="shared" si="0"/>
        <v>0</v>
      </c>
    </row>
    <row r="21" spans="1:10" x14ac:dyDescent="0.25">
      <c r="A21" s="90"/>
      <c r="B21" s="93"/>
      <c r="C21" s="92"/>
      <c r="D21" s="92"/>
      <c r="E21" s="92"/>
      <c r="F21" s="41">
        <f t="shared" si="1"/>
        <v>0</v>
      </c>
      <c r="G21" s="77" t="str" cm="1">
        <f t="array" ref="G21">IFERROR(INDEX(('Schedule of Values'!G:G)*0.75,MATCH('Stored Materials'!A21,'Schedule of Values'!A:A,0),1),"")</f>
        <v/>
      </c>
      <c r="H21" s="81">
        <f t="shared" si="2"/>
        <v>0</v>
      </c>
      <c r="I21" s="83">
        <f t="shared" si="3"/>
        <v>0</v>
      </c>
      <c r="J21" s="78">
        <f t="shared" si="0"/>
        <v>0</v>
      </c>
    </row>
    <row r="22" spans="1:10" x14ac:dyDescent="0.25">
      <c r="A22" s="90"/>
      <c r="B22" s="93"/>
      <c r="C22" s="92"/>
      <c r="D22" s="92"/>
      <c r="E22" s="92"/>
      <c r="F22" s="41">
        <f t="shared" si="1"/>
        <v>0</v>
      </c>
      <c r="G22" s="77" t="str" cm="1">
        <f t="array" ref="G22">IFERROR(INDEX(('Schedule of Values'!G:G)*0.75,MATCH('Stored Materials'!A22,'Schedule of Values'!A:A,0),1),"")</f>
        <v/>
      </c>
      <c r="H22" s="81">
        <f t="shared" si="2"/>
        <v>0</v>
      </c>
      <c r="I22" s="83">
        <f t="shared" si="3"/>
        <v>0</v>
      </c>
      <c r="J22" s="78">
        <f t="shared" si="0"/>
        <v>0</v>
      </c>
    </row>
    <row r="23" spans="1:10" x14ac:dyDescent="0.25">
      <c r="A23" s="90"/>
      <c r="B23" s="94"/>
      <c r="C23" s="92"/>
      <c r="D23" s="92"/>
      <c r="E23" s="92"/>
      <c r="F23" s="41">
        <f t="shared" si="1"/>
        <v>0</v>
      </c>
      <c r="G23" s="77" t="str" cm="1">
        <f t="array" ref="G23">IFERROR(INDEX(('Schedule of Values'!G:G)*0.75,MATCH('Stored Materials'!A23,'Schedule of Values'!A:A,0),1),"")</f>
        <v/>
      </c>
      <c r="H23" s="81">
        <f t="shared" si="2"/>
        <v>0</v>
      </c>
      <c r="I23" s="83">
        <f t="shared" si="3"/>
        <v>0</v>
      </c>
      <c r="J23" s="78">
        <f t="shared" si="0"/>
        <v>0</v>
      </c>
    </row>
    <row r="24" spans="1:10" x14ac:dyDescent="0.25">
      <c r="A24" s="90"/>
      <c r="B24" s="93"/>
      <c r="C24" s="92"/>
      <c r="D24" s="92"/>
      <c r="E24" s="92"/>
      <c r="F24" s="41">
        <f t="shared" si="1"/>
        <v>0</v>
      </c>
      <c r="G24" s="77" t="str" cm="1">
        <f t="array" ref="G24">IFERROR(INDEX(('Schedule of Values'!G:G)*0.75,MATCH('Stored Materials'!A24,'Schedule of Values'!A:A,0),1),"")</f>
        <v/>
      </c>
      <c r="H24" s="81">
        <f>IF((C24+D24)&lt;G24,C24+D24,IF((C24+D24)&gt;G24,G24,""))</f>
        <v>0</v>
      </c>
      <c r="I24" s="83">
        <f t="shared" si="3"/>
        <v>0</v>
      </c>
      <c r="J24" s="78">
        <f>IF(F24&gt;0,IF((C24+D24)&lt;G24,D24,IF((C24+D24)=G24,D24,IF(AND((C24+D24)&gt;G24,I24&lt;G24),G24-C24,0))),0)</f>
        <v>0</v>
      </c>
    </row>
    <row r="25" spans="1:10" x14ac:dyDescent="0.25">
      <c r="A25" s="90"/>
      <c r="B25" s="93"/>
      <c r="C25" s="92"/>
      <c r="D25" s="92"/>
      <c r="E25" s="92"/>
      <c r="F25" s="41">
        <f t="shared" ref="F25:F55" si="4">C25+D25-E25</f>
        <v>0</v>
      </c>
      <c r="G25" s="77" t="str" cm="1">
        <f t="array" ref="G25">IFERROR(INDEX(('Schedule of Values'!G:G)*0.75,MATCH('Stored Materials'!A25,'Schedule of Values'!A:A,0),1),"")</f>
        <v/>
      </c>
      <c r="H25" s="81">
        <f t="shared" ref="H25:H55" si="5">IF((C25+D25)&lt;G25,C25+D25,IF((C25+D25)&gt;G25,G25,""))</f>
        <v>0</v>
      </c>
      <c r="I25" s="83">
        <f t="shared" si="3"/>
        <v>0</v>
      </c>
      <c r="J25" s="78">
        <f t="shared" ref="J25:J55" si="6">IF(F25&gt;0,IF((C25+D25)&lt;G25,D25,IF((C25+D25)=G25,D25,IF(AND((C25+D25)&gt;G25,I25&lt;G25),G25-C25,0))),0)</f>
        <v>0</v>
      </c>
    </row>
    <row r="26" spans="1:10" x14ac:dyDescent="0.25">
      <c r="A26" s="90"/>
      <c r="B26" s="93"/>
      <c r="C26" s="92"/>
      <c r="D26" s="92"/>
      <c r="E26" s="92"/>
      <c r="F26" s="41">
        <f t="shared" si="4"/>
        <v>0</v>
      </c>
      <c r="G26" s="77" t="str" cm="1">
        <f t="array" ref="G26">IFERROR(INDEX(('Schedule of Values'!G:G)*0.75,MATCH('Stored Materials'!A26,'Schedule of Values'!A:A,0),1),"")</f>
        <v/>
      </c>
      <c r="H26" s="81">
        <f t="shared" si="5"/>
        <v>0</v>
      </c>
      <c r="I26" s="83">
        <f t="shared" si="3"/>
        <v>0</v>
      </c>
      <c r="J26" s="78">
        <f t="shared" si="6"/>
        <v>0</v>
      </c>
    </row>
    <row r="27" spans="1:10" x14ac:dyDescent="0.25">
      <c r="A27" s="90"/>
      <c r="B27" s="93"/>
      <c r="C27" s="92"/>
      <c r="D27" s="92"/>
      <c r="E27" s="92"/>
      <c r="F27" s="41">
        <f t="shared" si="4"/>
        <v>0</v>
      </c>
      <c r="G27" s="77" t="str" cm="1">
        <f t="array" ref="G27">IFERROR(INDEX(('Schedule of Values'!G:G)*0.75,MATCH('Stored Materials'!A27,'Schedule of Values'!A:A,0),1),"")</f>
        <v/>
      </c>
      <c r="H27" s="81">
        <f t="shared" si="5"/>
        <v>0</v>
      </c>
      <c r="I27" s="83">
        <f t="shared" si="3"/>
        <v>0</v>
      </c>
      <c r="J27" s="78">
        <f t="shared" si="6"/>
        <v>0</v>
      </c>
    </row>
    <row r="28" spans="1:10" x14ac:dyDescent="0.25">
      <c r="A28" s="90"/>
      <c r="B28" s="93"/>
      <c r="C28" s="92"/>
      <c r="D28" s="92"/>
      <c r="E28" s="92"/>
      <c r="F28" s="41">
        <f t="shared" si="4"/>
        <v>0</v>
      </c>
      <c r="G28" s="77" t="str" cm="1">
        <f t="array" ref="G28">IFERROR(INDEX(('Schedule of Values'!G:G)*0.75,MATCH('Stored Materials'!A28,'Schedule of Values'!A:A,0),1),"")</f>
        <v/>
      </c>
      <c r="H28" s="81">
        <f t="shared" si="5"/>
        <v>0</v>
      </c>
      <c r="I28" s="83">
        <f t="shared" si="3"/>
        <v>0</v>
      </c>
      <c r="J28" s="78">
        <f t="shared" si="6"/>
        <v>0</v>
      </c>
    </row>
    <row r="29" spans="1:10" x14ac:dyDescent="0.25">
      <c r="A29" s="90"/>
      <c r="B29" s="93"/>
      <c r="C29" s="92"/>
      <c r="D29" s="92"/>
      <c r="E29" s="92"/>
      <c r="F29" s="41">
        <f t="shared" si="4"/>
        <v>0</v>
      </c>
      <c r="G29" s="77" t="str" cm="1">
        <f t="array" ref="G29">IFERROR(INDEX(('Schedule of Values'!G:G)*0.75,MATCH('Stored Materials'!A29,'Schedule of Values'!A:A,0),1),"")</f>
        <v/>
      </c>
      <c r="H29" s="81">
        <f t="shared" si="5"/>
        <v>0</v>
      </c>
      <c r="I29" s="83">
        <f t="shared" si="3"/>
        <v>0</v>
      </c>
      <c r="J29" s="78">
        <f t="shared" si="6"/>
        <v>0</v>
      </c>
    </row>
    <row r="30" spans="1:10" x14ac:dyDescent="0.25">
      <c r="A30" s="90"/>
      <c r="B30" s="93"/>
      <c r="C30" s="92"/>
      <c r="D30" s="92"/>
      <c r="E30" s="92"/>
      <c r="F30" s="41">
        <f t="shared" si="4"/>
        <v>0</v>
      </c>
      <c r="G30" s="77" t="str" cm="1">
        <f t="array" ref="G30">IFERROR(INDEX(('Schedule of Values'!G:G)*0.75,MATCH('Stored Materials'!A30,'Schedule of Values'!A:A,0),1),"")</f>
        <v/>
      </c>
      <c r="H30" s="81">
        <f t="shared" si="5"/>
        <v>0</v>
      </c>
      <c r="I30" s="83">
        <f t="shared" si="3"/>
        <v>0</v>
      </c>
      <c r="J30" s="78">
        <f t="shared" si="6"/>
        <v>0</v>
      </c>
    </row>
    <row r="31" spans="1:10" x14ac:dyDescent="0.25">
      <c r="A31" s="90"/>
      <c r="B31" s="93"/>
      <c r="C31" s="92"/>
      <c r="D31" s="92"/>
      <c r="E31" s="92"/>
      <c r="F31" s="41">
        <f t="shared" si="4"/>
        <v>0</v>
      </c>
      <c r="G31" s="77" t="str" cm="1">
        <f t="array" ref="G31">IFERROR(INDEX(('Schedule of Values'!G:G)*0.75,MATCH('Stored Materials'!A31,'Schedule of Values'!A:A,0),1),"")</f>
        <v/>
      </c>
      <c r="H31" s="81">
        <f t="shared" si="5"/>
        <v>0</v>
      </c>
      <c r="I31" s="83">
        <f t="shared" si="3"/>
        <v>0</v>
      </c>
      <c r="J31" s="78">
        <f t="shared" si="6"/>
        <v>0</v>
      </c>
    </row>
    <row r="32" spans="1:10" x14ac:dyDescent="0.25">
      <c r="A32" s="90"/>
      <c r="B32" s="93"/>
      <c r="C32" s="92"/>
      <c r="D32" s="92"/>
      <c r="E32" s="92"/>
      <c r="F32" s="41">
        <f t="shared" si="4"/>
        <v>0</v>
      </c>
      <c r="G32" s="77" t="str" cm="1">
        <f t="array" ref="G32">IFERROR(INDEX(('Schedule of Values'!G:G)*0.75,MATCH('Stored Materials'!A32,'Schedule of Values'!A:A,0),1),"")</f>
        <v/>
      </c>
      <c r="H32" s="81">
        <f t="shared" si="5"/>
        <v>0</v>
      </c>
      <c r="I32" s="83">
        <f t="shared" si="3"/>
        <v>0</v>
      </c>
      <c r="J32" s="78">
        <f t="shared" si="6"/>
        <v>0</v>
      </c>
    </row>
    <row r="33" spans="1:10" x14ac:dyDescent="0.25">
      <c r="A33" s="90"/>
      <c r="B33" s="93"/>
      <c r="C33" s="92"/>
      <c r="D33" s="92"/>
      <c r="E33" s="92"/>
      <c r="F33" s="41">
        <f t="shared" si="4"/>
        <v>0</v>
      </c>
      <c r="G33" s="77" t="str" cm="1">
        <f t="array" ref="G33">IFERROR(INDEX(('Schedule of Values'!G:G)*0.75,MATCH('Stored Materials'!A33,'Schedule of Values'!A:A,0),1),"")</f>
        <v/>
      </c>
      <c r="H33" s="81">
        <f t="shared" si="5"/>
        <v>0</v>
      </c>
      <c r="I33" s="83">
        <f t="shared" si="3"/>
        <v>0</v>
      </c>
      <c r="J33" s="78">
        <f t="shared" si="6"/>
        <v>0</v>
      </c>
    </row>
    <row r="34" spans="1:10" x14ac:dyDescent="0.25">
      <c r="A34" s="90"/>
      <c r="B34" s="93"/>
      <c r="C34" s="92"/>
      <c r="D34" s="92"/>
      <c r="E34" s="92"/>
      <c r="F34" s="41">
        <f t="shared" si="4"/>
        <v>0</v>
      </c>
      <c r="G34" s="77" t="str" cm="1">
        <f t="array" ref="G34">IFERROR(INDEX(('Schedule of Values'!G:G)*0.75,MATCH('Stored Materials'!A34,'Schedule of Values'!A:A,0),1),"")</f>
        <v/>
      </c>
      <c r="H34" s="81">
        <f t="shared" si="5"/>
        <v>0</v>
      </c>
      <c r="I34" s="83">
        <f t="shared" si="3"/>
        <v>0</v>
      </c>
      <c r="J34" s="78">
        <f t="shared" si="6"/>
        <v>0</v>
      </c>
    </row>
    <row r="35" spans="1:10" x14ac:dyDescent="0.25">
      <c r="A35" s="90"/>
      <c r="B35" s="93"/>
      <c r="C35" s="92"/>
      <c r="D35" s="92"/>
      <c r="E35" s="92"/>
      <c r="F35" s="41">
        <f t="shared" si="4"/>
        <v>0</v>
      </c>
      <c r="G35" s="77" t="str" cm="1">
        <f t="array" ref="G35">IFERROR(INDEX(('Schedule of Values'!G:G)*0.75,MATCH('Stored Materials'!A35,'Schedule of Values'!A:A,0),1),"")</f>
        <v/>
      </c>
      <c r="H35" s="81">
        <f t="shared" si="5"/>
        <v>0</v>
      </c>
      <c r="I35" s="83">
        <f t="shared" si="3"/>
        <v>0</v>
      </c>
      <c r="J35" s="78">
        <f t="shared" si="6"/>
        <v>0</v>
      </c>
    </row>
    <row r="36" spans="1:10" x14ac:dyDescent="0.25">
      <c r="A36" s="90"/>
      <c r="B36" s="93"/>
      <c r="C36" s="92"/>
      <c r="D36" s="92"/>
      <c r="E36" s="92"/>
      <c r="F36" s="41">
        <f t="shared" si="4"/>
        <v>0</v>
      </c>
      <c r="G36" s="77" t="str" cm="1">
        <f t="array" ref="G36">IFERROR(INDEX(('Schedule of Values'!G:G)*0.75,MATCH('Stored Materials'!A36,'Schedule of Values'!A:A,0),1),"")</f>
        <v/>
      </c>
      <c r="H36" s="81">
        <f t="shared" si="5"/>
        <v>0</v>
      </c>
      <c r="I36" s="83">
        <f t="shared" si="3"/>
        <v>0</v>
      </c>
      <c r="J36" s="78">
        <f t="shared" si="6"/>
        <v>0</v>
      </c>
    </row>
    <row r="37" spans="1:10" x14ac:dyDescent="0.25">
      <c r="A37" s="90"/>
      <c r="B37" s="93"/>
      <c r="C37" s="92"/>
      <c r="D37" s="92"/>
      <c r="E37" s="92"/>
      <c r="F37" s="41">
        <f t="shared" si="4"/>
        <v>0</v>
      </c>
      <c r="G37" s="77" t="str" cm="1">
        <f t="array" ref="G37">IFERROR(INDEX(('Schedule of Values'!G:G)*0.75,MATCH('Stored Materials'!A37,'Schedule of Values'!A:A,0),1),"")</f>
        <v/>
      </c>
      <c r="H37" s="81">
        <f t="shared" si="5"/>
        <v>0</v>
      </c>
      <c r="I37" s="83">
        <f t="shared" si="3"/>
        <v>0</v>
      </c>
      <c r="J37" s="78">
        <f t="shared" si="6"/>
        <v>0</v>
      </c>
    </row>
    <row r="38" spans="1:10" x14ac:dyDescent="0.25">
      <c r="A38" s="90"/>
      <c r="B38" s="93"/>
      <c r="C38" s="92"/>
      <c r="D38" s="92"/>
      <c r="E38" s="92"/>
      <c r="F38" s="41">
        <f t="shared" si="4"/>
        <v>0</v>
      </c>
      <c r="G38" s="77" t="str" cm="1">
        <f t="array" ref="G38">IFERROR(INDEX(('Schedule of Values'!G:G)*0.75,MATCH('Stored Materials'!A38,'Schedule of Values'!A:A,0),1),"")</f>
        <v/>
      </c>
      <c r="H38" s="81">
        <f t="shared" si="5"/>
        <v>0</v>
      </c>
      <c r="I38" s="83">
        <f t="shared" si="3"/>
        <v>0</v>
      </c>
      <c r="J38" s="78">
        <f t="shared" si="6"/>
        <v>0</v>
      </c>
    </row>
    <row r="39" spans="1:10" x14ac:dyDescent="0.25">
      <c r="A39" s="90"/>
      <c r="B39" s="93"/>
      <c r="C39" s="92"/>
      <c r="D39" s="92"/>
      <c r="E39" s="92"/>
      <c r="F39" s="41">
        <f t="shared" si="4"/>
        <v>0</v>
      </c>
      <c r="G39" s="77" t="str" cm="1">
        <f t="array" ref="G39">IFERROR(INDEX(('Schedule of Values'!G:G)*0.75,MATCH('Stored Materials'!A39,'Schedule of Values'!A:A,0),1),"")</f>
        <v/>
      </c>
      <c r="H39" s="81">
        <f t="shared" si="5"/>
        <v>0</v>
      </c>
      <c r="I39" s="83">
        <f t="shared" si="3"/>
        <v>0</v>
      </c>
      <c r="J39" s="78">
        <f t="shared" si="6"/>
        <v>0</v>
      </c>
    </row>
    <row r="40" spans="1:10" x14ac:dyDescent="0.25">
      <c r="A40" s="90"/>
      <c r="B40" s="93"/>
      <c r="C40" s="92"/>
      <c r="D40" s="92"/>
      <c r="E40" s="92"/>
      <c r="F40" s="41">
        <f t="shared" si="4"/>
        <v>0</v>
      </c>
      <c r="G40" s="77" t="str" cm="1">
        <f t="array" ref="G40">IFERROR(INDEX(('Schedule of Values'!G:G)*0.75,MATCH('Stored Materials'!A40,'Schedule of Values'!A:A,0),1),"")</f>
        <v/>
      </c>
      <c r="H40" s="81">
        <f t="shared" si="5"/>
        <v>0</v>
      </c>
      <c r="I40" s="83">
        <f t="shared" si="3"/>
        <v>0</v>
      </c>
      <c r="J40" s="78">
        <f t="shared" si="6"/>
        <v>0</v>
      </c>
    </row>
    <row r="41" spans="1:10" x14ac:dyDescent="0.25">
      <c r="A41" s="90"/>
      <c r="B41" s="93"/>
      <c r="C41" s="92"/>
      <c r="D41" s="92"/>
      <c r="E41" s="92"/>
      <c r="F41" s="41">
        <f t="shared" si="4"/>
        <v>0</v>
      </c>
      <c r="G41" s="77" t="str" cm="1">
        <f t="array" ref="G41">IFERROR(INDEX(('Schedule of Values'!G:G)*0.75,MATCH('Stored Materials'!A41,'Schedule of Values'!A:A,0),1),"")</f>
        <v/>
      </c>
      <c r="H41" s="81">
        <f t="shared" si="5"/>
        <v>0</v>
      </c>
      <c r="I41" s="83">
        <f t="shared" si="3"/>
        <v>0</v>
      </c>
      <c r="J41" s="78">
        <f t="shared" si="6"/>
        <v>0</v>
      </c>
    </row>
    <row r="42" spans="1:10" x14ac:dyDescent="0.25">
      <c r="A42" s="90"/>
      <c r="B42" s="93"/>
      <c r="C42" s="92"/>
      <c r="D42" s="92"/>
      <c r="E42" s="92"/>
      <c r="F42" s="41">
        <f t="shared" si="4"/>
        <v>0</v>
      </c>
      <c r="G42" s="77" t="str" cm="1">
        <f t="array" ref="G42">IFERROR(INDEX(('Schedule of Values'!G:G)*0.75,MATCH('Stored Materials'!A42,'Schedule of Values'!A:A,0),1),"")</f>
        <v/>
      </c>
      <c r="H42" s="81">
        <f t="shared" si="5"/>
        <v>0</v>
      </c>
      <c r="I42" s="83">
        <f t="shared" si="3"/>
        <v>0</v>
      </c>
      <c r="J42" s="78">
        <f t="shared" si="6"/>
        <v>0</v>
      </c>
    </row>
    <row r="43" spans="1:10" x14ac:dyDescent="0.25">
      <c r="A43" s="90"/>
      <c r="B43" s="93"/>
      <c r="C43" s="92"/>
      <c r="D43" s="92"/>
      <c r="E43" s="92"/>
      <c r="F43" s="41">
        <f t="shared" si="4"/>
        <v>0</v>
      </c>
      <c r="G43" s="77" t="str" cm="1">
        <f t="array" ref="G43">IFERROR(INDEX(('Schedule of Values'!G:G)*0.75,MATCH('Stored Materials'!A43,'Schedule of Values'!A:A,0),1),"")</f>
        <v/>
      </c>
      <c r="H43" s="81">
        <f t="shared" si="5"/>
        <v>0</v>
      </c>
      <c r="I43" s="83">
        <f t="shared" si="3"/>
        <v>0</v>
      </c>
      <c r="J43" s="78">
        <f t="shared" si="6"/>
        <v>0</v>
      </c>
    </row>
    <row r="44" spans="1:10" x14ac:dyDescent="0.25">
      <c r="A44" s="90"/>
      <c r="B44" s="93"/>
      <c r="C44" s="92"/>
      <c r="D44" s="92"/>
      <c r="E44" s="92"/>
      <c r="F44" s="41">
        <f t="shared" si="4"/>
        <v>0</v>
      </c>
      <c r="G44" s="77" t="str" cm="1">
        <f t="array" ref="G44">IFERROR(INDEX(('Schedule of Values'!G:G)*0.75,MATCH('Stored Materials'!A44,'Schedule of Values'!A:A,0),1),"")</f>
        <v/>
      </c>
      <c r="H44" s="81">
        <f t="shared" si="5"/>
        <v>0</v>
      </c>
      <c r="I44" s="83">
        <f t="shared" si="3"/>
        <v>0</v>
      </c>
      <c r="J44" s="78">
        <f t="shared" si="6"/>
        <v>0</v>
      </c>
    </row>
    <row r="45" spans="1:10" x14ac:dyDescent="0.25">
      <c r="A45" s="90"/>
      <c r="B45" s="93"/>
      <c r="C45" s="92"/>
      <c r="D45" s="92"/>
      <c r="E45" s="92"/>
      <c r="F45" s="41">
        <f t="shared" si="4"/>
        <v>0</v>
      </c>
      <c r="G45" s="77" t="str" cm="1">
        <f t="array" ref="G45">IFERROR(INDEX(('Schedule of Values'!G:G)*0.75,MATCH('Stored Materials'!A45,'Schedule of Values'!A:A,0),1),"")</f>
        <v/>
      </c>
      <c r="H45" s="81">
        <f t="shared" si="5"/>
        <v>0</v>
      </c>
      <c r="I45" s="83">
        <f t="shared" si="3"/>
        <v>0</v>
      </c>
      <c r="J45" s="78">
        <f t="shared" si="6"/>
        <v>0</v>
      </c>
    </row>
    <row r="46" spans="1:10" x14ac:dyDescent="0.25">
      <c r="A46" s="90"/>
      <c r="B46" s="93"/>
      <c r="C46" s="92"/>
      <c r="D46" s="92"/>
      <c r="E46" s="92"/>
      <c r="F46" s="41">
        <f t="shared" si="4"/>
        <v>0</v>
      </c>
      <c r="G46" s="77" t="str" cm="1">
        <f t="array" ref="G46">IFERROR(INDEX(('Schedule of Values'!G:G)*0.75,MATCH('Stored Materials'!A46,'Schedule of Values'!A:A,0),1),"")</f>
        <v/>
      </c>
      <c r="H46" s="81">
        <f t="shared" si="5"/>
        <v>0</v>
      </c>
      <c r="I46" s="83">
        <f t="shared" si="3"/>
        <v>0</v>
      </c>
      <c r="J46" s="78">
        <f t="shared" si="6"/>
        <v>0</v>
      </c>
    </row>
    <row r="47" spans="1:10" x14ac:dyDescent="0.25">
      <c r="A47" s="90"/>
      <c r="B47" s="93"/>
      <c r="C47" s="92"/>
      <c r="D47" s="92"/>
      <c r="E47" s="92"/>
      <c r="F47" s="41">
        <f t="shared" si="4"/>
        <v>0</v>
      </c>
      <c r="G47" s="77" t="str" cm="1">
        <f t="array" ref="G47">IFERROR(INDEX(('Schedule of Values'!G:G)*0.75,MATCH('Stored Materials'!A47,'Schedule of Values'!A:A,0),1),"")</f>
        <v/>
      </c>
      <c r="H47" s="81">
        <f t="shared" si="5"/>
        <v>0</v>
      </c>
      <c r="I47" s="83">
        <f t="shared" si="3"/>
        <v>0</v>
      </c>
      <c r="J47" s="78">
        <f t="shared" si="6"/>
        <v>0</v>
      </c>
    </row>
    <row r="48" spans="1:10" x14ac:dyDescent="0.25">
      <c r="A48" s="90"/>
      <c r="B48" s="93"/>
      <c r="C48" s="92"/>
      <c r="D48" s="92"/>
      <c r="E48" s="92"/>
      <c r="F48" s="41">
        <f t="shared" si="4"/>
        <v>0</v>
      </c>
      <c r="G48" s="77" t="str" cm="1">
        <f t="array" ref="G48">IFERROR(INDEX(('Schedule of Values'!G:G)*0.75,MATCH('Stored Materials'!A48,'Schedule of Values'!A:A,0),1),"")</f>
        <v/>
      </c>
      <c r="H48" s="81">
        <f t="shared" si="5"/>
        <v>0</v>
      </c>
      <c r="I48" s="83">
        <f t="shared" si="3"/>
        <v>0</v>
      </c>
      <c r="J48" s="78">
        <f t="shared" si="6"/>
        <v>0</v>
      </c>
    </row>
    <row r="49" spans="1:10" x14ac:dyDescent="0.25">
      <c r="A49" s="90"/>
      <c r="B49" s="93"/>
      <c r="C49" s="92"/>
      <c r="D49" s="92"/>
      <c r="E49" s="92"/>
      <c r="F49" s="41">
        <f t="shared" si="4"/>
        <v>0</v>
      </c>
      <c r="G49" s="77" t="str" cm="1">
        <f t="array" ref="G49">IFERROR(INDEX(('Schedule of Values'!G:G)*0.75,MATCH('Stored Materials'!A49,'Schedule of Values'!A:A,0),1),"")</f>
        <v/>
      </c>
      <c r="H49" s="81">
        <f t="shared" si="5"/>
        <v>0</v>
      </c>
      <c r="I49" s="83">
        <f t="shared" si="3"/>
        <v>0</v>
      </c>
      <c r="J49" s="78">
        <f t="shared" si="6"/>
        <v>0</v>
      </c>
    </row>
    <row r="50" spans="1:10" x14ac:dyDescent="0.25">
      <c r="A50" s="90"/>
      <c r="B50" s="93"/>
      <c r="C50" s="92"/>
      <c r="D50" s="92"/>
      <c r="E50" s="92"/>
      <c r="F50" s="41">
        <f t="shared" si="4"/>
        <v>0</v>
      </c>
      <c r="G50" s="77" t="str" cm="1">
        <f t="array" ref="G50">IFERROR(INDEX(('Schedule of Values'!G:G)*0.75,MATCH('Stored Materials'!A50,'Schedule of Values'!A:A,0),1),"")</f>
        <v/>
      </c>
      <c r="H50" s="81">
        <f t="shared" si="5"/>
        <v>0</v>
      </c>
      <c r="I50" s="83">
        <f t="shared" si="3"/>
        <v>0</v>
      </c>
      <c r="J50" s="78">
        <f t="shared" si="6"/>
        <v>0</v>
      </c>
    </row>
    <row r="51" spans="1:10" x14ac:dyDescent="0.25">
      <c r="A51" s="90"/>
      <c r="B51" s="93"/>
      <c r="C51" s="92"/>
      <c r="D51" s="92"/>
      <c r="E51" s="92"/>
      <c r="F51" s="41">
        <f t="shared" si="4"/>
        <v>0</v>
      </c>
      <c r="G51" s="77" t="str" cm="1">
        <f t="array" ref="G51">IFERROR(INDEX(('Schedule of Values'!G:G)*0.75,MATCH('Stored Materials'!A51,'Schedule of Values'!A:A,0),1),"")</f>
        <v/>
      </c>
      <c r="H51" s="81">
        <f t="shared" si="5"/>
        <v>0</v>
      </c>
      <c r="I51" s="83">
        <f t="shared" si="3"/>
        <v>0</v>
      </c>
      <c r="J51" s="78">
        <f t="shared" si="6"/>
        <v>0</v>
      </c>
    </row>
    <row r="52" spans="1:10" x14ac:dyDescent="0.25">
      <c r="A52" s="90"/>
      <c r="B52" s="93"/>
      <c r="C52" s="92"/>
      <c r="D52" s="92"/>
      <c r="E52" s="92"/>
      <c r="F52" s="41">
        <f t="shared" si="4"/>
        <v>0</v>
      </c>
      <c r="G52" s="77" t="str" cm="1">
        <f t="array" ref="G52">IFERROR(INDEX(('Schedule of Values'!G:G)*0.75,MATCH('Stored Materials'!A52,'Schedule of Values'!A:A,0),1),"")</f>
        <v/>
      </c>
      <c r="H52" s="81">
        <f t="shared" si="5"/>
        <v>0</v>
      </c>
      <c r="I52" s="83">
        <f t="shared" si="3"/>
        <v>0</v>
      </c>
      <c r="J52" s="78">
        <f t="shared" si="6"/>
        <v>0</v>
      </c>
    </row>
    <row r="53" spans="1:10" x14ac:dyDescent="0.25">
      <c r="A53" s="90"/>
      <c r="B53" s="93"/>
      <c r="C53" s="92"/>
      <c r="D53" s="92"/>
      <c r="E53" s="92"/>
      <c r="F53" s="41">
        <f t="shared" si="4"/>
        <v>0</v>
      </c>
      <c r="G53" s="77" t="str" cm="1">
        <f t="array" ref="G53">IFERROR(INDEX(('Schedule of Values'!G:G)*0.75,MATCH('Stored Materials'!A53,'Schedule of Values'!A:A,0),1),"")</f>
        <v/>
      </c>
      <c r="H53" s="81">
        <f t="shared" si="5"/>
        <v>0</v>
      </c>
      <c r="I53" s="83">
        <f t="shared" si="3"/>
        <v>0</v>
      </c>
      <c r="J53" s="78">
        <f t="shared" si="6"/>
        <v>0</v>
      </c>
    </row>
    <row r="54" spans="1:10" x14ac:dyDescent="0.25">
      <c r="A54" s="90"/>
      <c r="B54" s="93"/>
      <c r="C54" s="92"/>
      <c r="D54" s="92"/>
      <c r="E54" s="92"/>
      <c r="F54" s="41">
        <f t="shared" si="4"/>
        <v>0</v>
      </c>
      <c r="G54" s="77" t="str" cm="1">
        <f t="array" ref="G54">IFERROR(INDEX(('Schedule of Values'!G:G)*0.75,MATCH('Stored Materials'!A54,'Schedule of Values'!A:A,0),1),"")</f>
        <v/>
      </c>
      <c r="H54" s="81">
        <f t="shared" si="5"/>
        <v>0</v>
      </c>
      <c r="I54" s="83">
        <f t="shared" si="3"/>
        <v>0</v>
      </c>
      <c r="J54" s="78">
        <f t="shared" si="6"/>
        <v>0</v>
      </c>
    </row>
    <row r="55" spans="1:10" ht="13.8" thickBot="1" x14ac:dyDescent="0.3">
      <c r="A55" s="95"/>
      <c r="B55" s="294"/>
      <c r="C55" s="295"/>
      <c r="D55" s="295"/>
      <c r="E55" s="295"/>
      <c r="F55" s="296">
        <f t="shared" si="4"/>
        <v>0</v>
      </c>
      <c r="G55" s="296" t="str" cm="1">
        <f t="array" ref="G55">IFERROR(INDEX(('Schedule of Values'!G:G)*0.75,MATCH('Stored Materials'!A55,'Schedule of Values'!A:A,0),1),"")</f>
        <v/>
      </c>
      <c r="H55" s="297">
        <f t="shared" si="5"/>
        <v>0</v>
      </c>
      <c r="I55" s="298">
        <f t="shared" si="3"/>
        <v>0</v>
      </c>
      <c r="J55" s="299">
        <f t="shared" si="6"/>
        <v>0</v>
      </c>
    </row>
    <row r="56" spans="1:10" ht="27" customHeight="1" thickBot="1" x14ac:dyDescent="0.3">
      <c r="A56" s="27"/>
      <c r="B56" s="300" t="s">
        <v>59</v>
      </c>
      <c r="C56" s="301">
        <f t="shared" ref="C56:J56" si="7">SUM(C13:C55)</f>
        <v>0</v>
      </c>
      <c r="D56" s="301">
        <f t="shared" si="7"/>
        <v>0</v>
      </c>
      <c r="E56" s="301">
        <f t="shared" si="7"/>
        <v>0</v>
      </c>
      <c r="F56" s="301">
        <f t="shared" si="7"/>
        <v>0</v>
      </c>
      <c r="G56" s="301">
        <f t="shared" si="7"/>
        <v>0</v>
      </c>
      <c r="H56" s="301">
        <f t="shared" si="7"/>
        <v>0</v>
      </c>
      <c r="I56" s="301">
        <f t="shared" si="7"/>
        <v>0</v>
      </c>
      <c r="J56" s="301">
        <f t="shared" si="7"/>
        <v>0</v>
      </c>
    </row>
    <row r="58" spans="1:10" x14ac:dyDescent="0.25">
      <c r="A58" s="25" t="s">
        <v>58</v>
      </c>
    </row>
    <row r="59" spans="1:10" x14ac:dyDescent="0.25">
      <c r="A59" s="25" t="s">
        <v>70</v>
      </c>
      <c r="B59" s="25"/>
    </row>
    <row r="60" spans="1:10" x14ac:dyDescent="0.25">
      <c r="A60" s="25" t="s">
        <v>141</v>
      </c>
      <c r="B60" s="25"/>
    </row>
    <row r="61" spans="1:10" x14ac:dyDescent="0.25">
      <c r="A61" s="25" t="s">
        <v>142</v>
      </c>
      <c r="B61" s="25"/>
    </row>
    <row r="62" spans="1:10" x14ac:dyDescent="0.25">
      <c r="A62" s="25" t="s">
        <v>140</v>
      </c>
      <c r="B62" s="25"/>
    </row>
    <row r="63" spans="1:10" x14ac:dyDescent="0.25">
      <c r="A63" s="25" t="s">
        <v>143</v>
      </c>
      <c r="B63" s="25"/>
    </row>
    <row r="64" spans="1:10" x14ac:dyDescent="0.25">
      <c r="A64" s="25" t="s">
        <v>146</v>
      </c>
    </row>
  </sheetData>
  <sheetProtection sheet="1" formatCells="0" formatRows="0" insertRows="0" deleteRows="0" sort="0"/>
  <mergeCells count="8">
    <mergeCell ref="B7:D7"/>
    <mergeCell ref="B8:D8"/>
    <mergeCell ref="H3:I3"/>
    <mergeCell ref="A1:J1"/>
    <mergeCell ref="B3:D3"/>
    <mergeCell ref="B4:D4"/>
    <mergeCell ref="B5:D5"/>
    <mergeCell ref="B6:D6"/>
  </mergeCells>
  <phoneticPr fontId="8" type="noConversion"/>
  <pageMargins left="0.28999999999999998" right="0.59" top="0.31" bottom="0.46" header="0.25" footer="0.3"/>
  <pageSetup scale="67" orientation="landscape" horizontalDpi="4294967294" verticalDpi="1200" r:id="rId1"/>
  <headerFooter alignWithMargins="0"/>
  <ignoredErrors>
    <ignoredError xmlns:x16r3="http://schemas.microsoft.com/office/spreadsheetml/2018/08/main" sqref="I5:I7" x16r3:misleadingForma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view="pageLayout" zoomScaleNormal="100" workbookViewId="0">
      <selection activeCell="A9" sqref="A9:I25"/>
    </sheetView>
  </sheetViews>
  <sheetFormatPr defaultRowHeight="13.2" x14ac:dyDescent="0.25"/>
  <cols>
    <col min="1" max="1" width="9.33203125" customWidth="1"/>
    <col min="2" max="2" width="30.5546875" customWidth="1"/>
    <col min="3" max="3" width="10.33203125" bestFit="1" customWidth="1"/>
    <col min="5" max="5" width="19.5546875" customWidth="1"/>
    <col min="6" max="6" width="16.109375" customWidth="1"/>
    <col min="7" max="7" width="14.33203125" customWidth="1"/>
    <col min="9" max="9" width="41.33203125" customWidth="1"/>
    <col min="11" max="11" width="11.33203125" bestFit="1" customWidth="1"/>
  </cols>
  <sheetData>
    <row r="1" spans="1:9" ht="13.8" thickBot="1" x14ac:dyDescent="0.3">
      <c r="A1" s="1" t="s">
        <v>23</v>
      </c>
      <c r="B1" s="1"/>
      <c r="C1" s="1"/>
      <c r="D1" s="1"/>
      <c r="E1" s="1"/>
      <c r="F1" s="1"/>
      <c r="G1" s="1"/>
      <c r="H1" s="393" t="str">
        <f>'Pay Application'!I1</f>
        <v>Form No. SA CPAAP-4.22.2024</v>
      </c>
      <c r="I1" s="393"/>
    </row>
    <row r="2" spans="1:9" ht="15" customHeight="1" thickBot="1" x14ac:dyDescent="0.3">
      <c r="A2" s="2" t="s">
        <v>0</v>
      </c>
      <c r="B2" s="375">
        <f>+'Pay Application'!B6</f>
        <v>0</v>
      </c>
      <c r="C2" s="375"/>
      <c r="D2" s="376"/>
      <c r="E2" s="1"/>
      <c r="F2" s="305" t="s">
        <v>156</v>
      </c>
      <c r="H2" s="2" t="s">
        <v>4</v>
      </c>
      <c r="I2" s="18">
        <f>+'Pay Application'!K6</f>
        <v>0</v>
      </c>
    </row>
    <row r="3" spans="1:9" ht="15" customHeight="1" x14ac:dyDescent="0.25">
      <c r="A3" s="2" t="s">
        <v>1</v>
      </c>
      <c r="B3" s="375">
        <f>+'Pay Application'!B7</f>
        <v>0</v>
      </c>
      <c r="C3" s="375"/>
      <c r="D3" s="376"/>
      <c r="E3" s="1"/>
      <c r="H3" s="2" t="s">
        <v>5</v>
      </c>
      <c r="I3" s="302">
        <f>+'Pay Application'!K7</f>
        <v>0</v>
      </c>
    </row>
    <row r="4" spans="1:9" ht="15" customHeight="1" x14ac:dyDescent="0.25">
      <c r="A4" s="2" t="s">
        <v>2</v>
      </c>
      <c r="B4" s="375">
        <f>+'Pay Application'!B9</f>
        <v>0</v>
      </c>
      <c r="C4" s="375"/>
      <c r="D4" s="376"/>
      <c r="E4" s="1" t="s">
        <v>53</v>
      </c>
      <c r="F4" s="1"/>
      <c r="G4" s="1"/>
      <c r="H4" s="2" t="s">
        <v>6</v>
      </c>
      <c r="I4" s="302">
        <f>+'Pay Application'!K8</f>
        <v>0</v>
      </c>
    </row>
    <row r="5" spans="1:9" ht="15" customHeight="1" x14ac:dyDescent="0.25">
      <c r="A5" s="2" t="s">
        <v>3</v>
      </c>
      <c r="B5" s="375">
        <f>+'Pay Application'!B8</f>
        <v>0</v>
      </c>
      <c r="C5" s="375"/>
      <c r="D5" s="376"/>
      <c r="E5" s="1"/>
      <c r="F5" s="1"/>
      <c r="G5" s="1"/>
      <c r="H5" s="6" t="s">
        <v>7</v>
      </c>
      <c r="I5" s="303">
        <f>+'Pay Application'!K9</f>
        <v>0</v>
      </c>
    </row>
    <row r="6" spans="1:9" ht="9" customHeight="1" x14ac:dyDescent="0.25">
      <c r="A6" s="7"/>
      <c r="B6" s="12"/>
      <c r="C6" s="1"/>
      <c r="D6" s="8"/>
      <c r="E6" s="1"/>
      <c r="F6" s="1"/>
      <c r="G6" s="1"/>
      <c r="H6" s="1"/>
      <c r="I6" s="1"/>
    </row>
    <row r="7" spans="1:9" ht="11.25" customHeight="1" thickBot="1" x14ac:dyDescent="0.3">
      <c r="A7" s="22"/>
      <c r="B7" s="23"/>
      <c r="C7" s="23"/>
      <c r="D7" s="23"/>
      <c r="E7" s="23"/>
      <c r="F7" s="23"/>
      <c r="G7" s="304"/>
      <c r="H7" s="23"/>
      <c r="I7" s="24"/>
    </row>
    <row r="8" spans="1:9" ht="39" customHeight="1" thickBot="1" x14ac:dyDescent="0.3">
      <c r="A8" s="386" t="s">
        <v>157</v>
      </c>
      <c r="B8" s="387"/>
      <c r="C8" s="386" t="s">
        <v>158</v>
      </c>
      <c r="D8" s="387"/>
      <c r="E8" s="306" t="s">
        <v>50</v>
      </c>
      <c r="F8" s="390" t="s">
        <v>159</v>
      </c>
      <c r="G8" s="391"/>
      <c r="H8" s="388" t="s">
        <v>160</v>
      </c>
      <c r="I8" s="389"/>
    </row>
    <row r="9" spans="1:9" ht="30.15" customHeight="1" thickBot="1" x14ac:dyDescent="0.3">
      <c r="A9" s="384"/>
      <c r="B9" s="385"/>
      <c r="C9" s="382"/>
      <c r="D9" s="383"/>
      <c r="E9" s="322"/>
      <c r="F9" s="382"/>
      <c r="G9" s="383"/>
      <c r="H9" s="384"/>
      <c r="I9" s="385"/>
    </row>
    <row r="10" spans="1:9" ht="30.15" customHeight="1" thickBot="1" x14ac:dyDescent="0.3">
      <c r="A10" s="384"/>
      <c r="B10" s="385"/>
      <c r="C10" s="382"/>
      <c r="D10" s="383"/>
      <c r="E10" s="322"/>
      <c r="F10" s="382"/>
      <c r="G10" s="383"/>
      <c r="H10" s="384"/>
      <c r="I10" s="385"/>
    </row>
    <row r="11" spans="1:9" ht="30.15" customHeight="1" thickBot="1" x14ac:dyDescent="0.3">
      <c r="A11" s="384"/>
      <c r="B11" s="385"/>
      <c r="C11" s="382"/>
      <c r="D11" s="383"/>
      <c r="E11" s="322"/>
      <c r="F11" s="382"/>
      <c r="G11" s="383"/>
      <c r="H11" s="384"/>
      <c r="I11" s="385"/>
    </row>
    <row r="12" spans="1:9" ht="30.15" customHeight="1" thickBot="1" x14ac:dyDescent="0.3">
      <c r="A12" s="384"/>
      <c r="B12" s="385"/>
      <c r="C12" s="382"/>
      <c r="D12" s="383"/>
      <c r="E12" s="322"/>
      <c r="F12" s="382"/>
      <c r="G12" s="383"/>
      <c r="H12" s="384"/>
      <c r="I12" s="385"/>
    </row>
    <row r="13" spans="1:9" ht="30.15" customHeight="1" thickBot="1" x14ac:dyDescent="0.3">
      <c r="A13" s="384"/>
      <c r="B13" s="385"/>
      <c r="C13" s="382"/>
      <c r="D13" s="383"/>
      <c r="E13" s="322"/>
      <c r="F13" s="382"/>
      <c r="G13" s="383"/>
      <c r="H13" s="384"/>
      <c r="I13" s="385"/>
    </row>
    <row r="14" spans="1:9" ht="30.15" customHeight="1" thickBot="1" x14ac:dyDescent="0.3">
      <c r="A14" s="384"/>
      <c r="B14" s="385"/>
      <c r="C14" s="382"/>
      <c r="D14" s="383"/>
      <c r="E14" s="322"/>
      <c r="F14" s="382"/>
      <c r="G14" s="383"/>
      <c r="H14" s="384"/>
      <c r="I14" s="385"/>
    </row>
    <row r="15" spans="1:9" ht="30.15" customHeight="1" thickBot="1" x14ac:dyDescent="0.3">
      <c r="A15" s="384"/>
      <c r="B15" s="385"/>
      <c r="C15" s="382"/>
      <c r="D15" s="383"/>
      <c r="E15" s="322"/>
      <c r="F15" s="382"/>
      <c r="G15" s="383"/>
      <c r="H15" s="384"/>
      <c r="I15" s="385"/>
    </row>
    <row r="16" spans="1:9" ht="30.15" customHeight="1" thickBot="1" x14ac:dyDescent="0.3">
      <c r="A16" s="384"/>
      <c r="B16" s="385"/>
      <c r="C16" s="382"/>
      <c r="D16" s="383"/>
      <c r="E16" s="322"/>
      <c r="F16" s="382"/>
      <c r="G16" s="383"/>
      <c r="H16" s="384"/>
      <c r="I16" s="385"/>
    </row>
    <row r="17" spans="1:9" ht="30.15" customHeight="1" thickBot="1" x14ac:dyDescent="0.3">
      <c r="A17" s="384"/>
      <c r="B17" s="385"/>
      <c r="C17" s="382"/>
      <c r="D17" s="383"/>
      <c r="E17" s="322"/>
      <c r="F17" s="382"/>
      <c r="G17" s="383"/>
      <c r="H17" s="384"/>
      <c r="I17" s="385"/>
    </row>
    <row r="18" spans="1:9" ht="30.15" customHeight="1" thickBot="1" x14ac:dyDescent="0.3">
      <c r="A18" s="384"/>
      <c r="B18" s="385"/>
      <c r="C18" s="382"/>
      <c r="D18" s="383"/>
      <c r="E18" s="322"/>
      <c r="F18" s="382"/>
      <c r="G18" s="383"/>
      <c r="H18" s="384"/>
      <c r="I18" s="385"/>
    </row>
    <row r="19" spans="1:9" ht="30.15" customHeight="1" thickBot="1" x14ac:dyDescent="0.3">
      <c r="A19" s="384"/>
      <c r="B19" s="385"/>
      <c r="C19" s="382"/>
      <c r="D19" s="383"/>
      <c r="E19" s="322"/>
      <c r="F19" s="382"/>
      <c r="G19" s="383"/>
      <c r="H19" s="384"/>
      <c r="I19" s="385"/>
    </row>
    <row r="20" spans="1:9" ht="30.15" customHeight="1" thickBot="1" x14ac:dyDescent="0.3">
      <c r="A20" s="384"/>
      <c r="B20" s="385"/>
      <c r="C20" s="382"/>
      <c r="D20" s="383"/>
      <c r="E20" s="322"/>
      <c r="F20" s="382"/>
      <c r="G20" s="383"/>
      <c r="H20" s="384"/>
      <c r="I20" s="385"/>
    </row>
    <row r="21" spans="1:9" ht="30.15" customHeight="1" thickBot="1" x14ac:dyDescent="0.3">
      <c r="A21" s="384"/>
      <c r="B21" s="385"/>
      <c r="C21" s="382"/>
      <c r="D21" s="383"/>
      <c r="E21" s="322"/>
      <c r="F21" s="382"/>
      <c r="G21" s="383"/>
      <c r="H21" s="384"/>
      <c r="I21" s="385"/>
    </row>
    <row r="22" spans="1:9" ht="30.15" customHeight="1" thickBot="1" x14ac:dyDescent="0.3">
      <c r="A22" s="384"/>
      <c r="B22" s="385"/>
      <c r="C22" s="382"/>
      <c r="D22" s="383"/>
      <c r="E22" s="322"/>
      <c r="F22" s="382"/>
      <c r="G22" s="383"/>
      <c r="H22" s="384"/>
      <c r="I22" s="385"/>
    </row>
    <row r="23" spans="1:9" ht="30.15" customHeight="1" thickBot="1" x14ac:dyDescent="0.3">
      <c r="A23" s="384"/>
      <c r="B23" s="385"/>
      <c r="C23" s="382"/>
      <c r="D23" s="383"/>
      <c r="E23" s="322"/>
      <c r="F23" s="382"/>
      <c r="G23" s="383"/>
      <c r="H23" s="384"/>
      <c r="I23" s="385"/>
    </row>
    <row r="24" spans="1:9" ht="30.15" customHeight="1" thickBot="1" x14ac:dyDescent="0.3">
      <c r="A24" s="384"/>
      <c r="B24" s="385"/>
      <c r="C24" s="382"/>
      <c r="D24" s="383"/>
      <c r="E24" s="322"/>
      <c r="F24" s="382"/>
      <c r="G24" s="383"/>
      <c r="H24" s="384"/>
      <c r="I24" s="385"/>
    </row>
    <row r="25" spans="1:9" ht="30.15" customHeight="1" thickBot="1" x14ac:dyDescent="0.3">
      <c r="A25" s="384"/>
      <c r="B25" s="385"/>
      <c r="C25" s="382"/>
      <c r="D25" s="383"/>
      <c r="E25" s="322"/>
      <c r="F25" s="382"/>
      <c r="G25" s="383"/>
      <c r="H25" s="384"/>
      <c r="I25" s="385"/>
    </row>
    <row r="27" spans="1:9" x14ac:dyDescent="0.25">
      <c r="A27" t="s">
        <v>51</v>
      </c>
    </row>
    <row r="28" spans="1:9" ht="13.8" thickBot="1" x14ac:dyDescent="0.3">
      <c r="H28" s="392"/>
      <c r="I28" s="392"/>
    </row>
    <row r="29" spans="1:9" x14ac:dyDescent="0.25">
      <c r="H29" t="s">
        <v>52</v>
      </c>
    </row>
  </sheetData>
  <sheetProtection sheet="1" objects="1" scenarios="1" formatCells="0" formatColumns="0" formatRows="0"/>
  <mergeCells count="78">
    <mergeCell ref="H1:I1"/>
    <mergeCell ref="A20:B20"/>
    <mergeCell ref="A15:B15"/>
    <mergeCell ref="A16:B16"/>
    <mergeCell ref="A17:B17"/>
    <mergeCell ref="A18:B18"/>
    <mergeCell ref="A19:B19"/>
    <mergeCell ref="A11:B11"/>
    <mergeCell ref="A12:B12"/>
    <mergeCell ref="A13:B13"/>
    <mergeCell ref="B2:D2"/>
    <mergeCell ref="B3:D3"/>
    <mergeCell ref="B4:D4"/>
    <mergeCell ref="B5:D5"/>
    <mergeCell ref="C13:D13"/>
    <mergeCell ref="C11:D11"/>
    <mergeCell ref="H28:I28"/>
    <mergeCell ref="A21:B21"/>
    <mergeCell ref="A22:B22"/>
    <mergeCell ref="A23:B23"/>
    <mergeCell ref="A24:B24"/>
    <mergeCell ref="A25:B25"/>
    <mergeCell ref="H22:I22"/>
    <mergeCell ref="A14:B14"/>
    <mergeCell ref="C25:D25"/>
    <mergeCell ref="F25:G25"/>
    <mergeCell ref="H25:I25"/>
    <mergeCell ref="C23:D23"/>
    <mergeCell ref="F23:G23"/>
    <mergeCell ref="H23:I23"/>
    <mergeCell ref="C24:D24"/>
    <mergeCell ref="F24:G24"/>
    <mergeCell ref="H24:I24"/>
    <mergeCell ref="C21:D21"/>
    <mergeCell ref="F21:G21"/>
    <mergeCell ref="H21:I21"/>
    <mergeCell ref="C22:D22"/>
    <mergeCell ref="F22:G22"/>
    <mergeCell ref="C19:D19"/>
    <mergeCell ref="F19:G19"/>
    <mergeCell ref="H19:I19"/>
    <mergeCell ref="C20:D20"/>
    <mergeCell ref="F20:G20"/>
    <mergeCell ref="H20:I20"/>
    <mergeCell ref="C17:D17"/>
    <mergeCell ref="F17:G17"/>
    <mergeCell ref="H17:I17"/>
    <mergeCell ref="C18:D18"/>
    <mergeCell ref="F18:G18"/>
    <mergeCell ref="H18:I18"/>
    <mergeCell ref="C15:D15"/>
    <mergeCell ref="F15:G15"/>
    <mergeCell ref="H15:I15"/>
    <mergeCell ref="C16:D16"/>
    <mergeCell ref="F16:G16"/>
    <mergeCell ref="H16:I16"/>
    <mergeCell ref="F13:G13"/>
    <mergeCell ref="H13:I13"/>
    <mergeCell ref="C14:D14"/>
    <mergeCell ref="F14:G14"/>
    <mergeCell ref="H14:I14"/>
    <mergeCell ref="F11:G11"/>
    <mergeCell ref="H11:I11"/>
    <mergeCell ref="C12:D12"/>
    <mergeCell ref="F12:G12"/>
    <mergeCell ref="H12:I12"/>
    <mergeCell ref="F10:G10"/>
    <mergeCell ref="H10:I10"/>
    <mergeCell ref="A8:B8"/>
    <mergeCell ref="C8:D8"/>
    <mergeCell ref="H8:I8"/>
    <mergeCell ref="F8:G8"/>
    <mergeCell ref="C9:D9"/>
    <mergeCell ref="F9:G9"/>
    <mergeCell ref="H9:I9"/>
    <mergeCell ref="A9:B9"/>
    <mergeCell ref="A10:B10"/>
    <mergeCell ref="C10:D10"/>
  </mergeCells>
  <phoneticPr fontId="8" type="noConversion"/>
  <pageMargins left="0.28999999999999998" right="0.28999999999999998" top="0.1" bottom="0.1" header="0.25" footer="0.3"/>
  <pageSetup scale="85" orientation="landscape" horizontalDpi="429496729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3DE7-131C-4DF0-9D8D-F1CE50065436}">
  <dimension ref="A1:I29"/>
  <sheetViews>
    <sheetView view="pageLayout" zoomScaleNormal="100" workbookViewId="0">
      <selection activeCell="E18" sqref="E18"/>
    </sheetView>
  </sheetViews>
  <sheetFormatPr defaultRowHeight="13.2" x14ac:dyDescent="0.25"/>
  <cols>
    <col min="1" max="1" width="9.33203125" customWidth="1"/>
    <col min="2" max="2" width="30.5546875" customWidth="1"/>
    <col min="3" max="3" width="10.33203125" bestFit="1" customWidth="1"/>
    <col min="5" max="5" width="19.5546875" customWidth="1"/>
    <col min="6" max="6" width="16.109375" customWidth="1"/>
    <col min="7" max="7" width="14.33203125" customWidth="1"/>
    <col min="9" max="9" width="41.33203125" customWidth="1"/>
    <col min="11" max="11" width="11.33203125" bestFit="1" customWidth="1"/>
  </cols>
  <sheetData>
    <row r="1" spans="1:9" ht="13.8" thickBot="1" x14ac:dyDescent="0.3">
      <c r="A1" s="1" t="s">
        <v>23</v>
      </c>
      <c r="B1" s="1"/>
      <c r="C1" s="1"/>
      <c r="D1" s="1"/>
      <c r="E1" s="1"/>
      <c r="F1" s="1"/>
      <c r="G1" s="1"/>
      <c r="H1" s="393" t="str">
        <f>'Pay Application'!I1</f>
        <v>Form No. SA CPAAP-4.22.2024</v>
      </c>
      <c r="I1" s="393"/>
    </row>
    <row r="2" spans="1:9" ht="15" customHeight="1" thickBot="1" x14ac:dyDescent="0.3">
      <c r="A2" s="5" t="s">
        <v>0</v>
      </c>
      <c r="B2" s="375">
        <f>+'Pay Application'!B6</f>
        <v>0</v>
      </c>
      <c r="C2" s="375"/>
      <c r="D2" s="376"/>
      <c r="E2" s="1"/>
      <c r="F2" s="305" t="s">
        <v>161</v>
      </c>
      <c r="H2" s="2" t="s">
        <v>4</v>
      </c>
      <c r="I2" s="18">
        <f>+'Pay Application'!K6</f>
        <v>0</v>
      </c>
    </row>
    <row r="3" spans="1:9" ht="15" customHeight="1" x14ac:dyDescent="0.25">
      <c r="A3" s="2" t="s">
        <v>1</v>
      </c>
      <c r="B3" s="375">
        <f>+'Pay Application'!B7</f>
        <v>0</v>
      </c>
      <c r="C3" s="375"/>
      <c r="D3" s="376"/>
      <c r="E3" s="1"/>
      <c r="H3" s="2" t="s">
        <v>5</v>
      </c>
      <c r="I3" s="302">
        <f>+'Pay Application'!K7</f>
        <v>0</v>
      </c>
    </row>
    <row r="4" spans="1:9" ht="15" customHeight="1" x14ac:dyDescent="0.25">
      <c r="A4" s="2" t="s">
        <v>2</v>
      </c>
      <c r="B4" s="375">
        <f>+'Pay Application'!B9</f>
        <v>0</v>
      </c>
      <c r="C4" s="375"/>
      <c r="D4" s="376"/>
      <c r="E4" s="1" t="s">
        <v>54</v>
      </c>
      <c r="F4" s="1"/>
      <c r="G4" s="1"/>
      <c r="H4" s="2" t="s">
        <v>6</v>
      </c>
      <c r="I4" s="302">
        <f>+'Pay Application'!K8</f>
        <v>0</v>
      </c>
    </row>
    <row r="5" spans="1:9" ht="15" customHeight="1" x14ac:dyDescent="0.25">
      <c r="A5" s="2" t="s">
        <v>3</v>
      </c>
      <c r="B5" s="375">
        <f>+'Pay Application'!B8</f>
        <v>0</v>
      </c>
      <c r="C5" s="375"/>
      <c r="D5" s="376"/>
      <c r="E5" s="1"/>
      <c r="F5" s="1"/>
      <c r="G5" s="1"/>
      <c r="H5" s="6" t="s">
        <v>7</v>
      </c>
      <c r="I5" s="303">
        <f>+'Pay Application'!K9</f>
        <v>0</v>
      </c>
    </row>
    <row r="6" spans="1:9" ht="9" customHeight="1" x14ac:dyDescent="0.25">
      <c r="A6" s="7"/>
      <c r="B6" s="12"/>
      <c r="C6" s="1"/>
      <c r="D6" s="8"/>
      <c r="E6" s="1"/>
      <c r="F6" s="1"/>
      <c r="G6" s="1"/>
      <c r="H6" s="1"/>
      <c r="I6" s="1"/>
    </row>
    <row r="7" spans="1:9" ht="11.25" customHeight="1" thickBot="1" x14ac:dyDescent="0.3">
      <c r="A7" s="22"/>
      <c r="B7" s="23"/>
      <c r="C7" s="23"/>
      <c r="D7" s="23"/>
      <c r="E7" s="23"/>
      <c r="F7" s="23"/>
      <c r="G7" s="304"/>
      <c r="H7" s="23"/>
      <c r="I7" s="24"/>
    </row>
    <row r="8" spans="1:9" ht="39" customHeight="1" thickBot="1" x14ac:dyDescent="0.3">
      <c r="A8" s="386" t="s">
        <v>157</v>
      </c>
      <c r="B8" s="387"/>
      <c r="C8" s="386" t="s">
        <v>158</v>
      </c>
      <c r="D8" s="387"/>
      <c r="E8" s="306" t="s">
        <v>50</v>
      </c>
      <c r="F8" s="390" t="s">
        <v>159</v>
      </c>
      <c r="G8" s="391"/>
      <c r="H8" s="388" t="s">
        <v>160</v>
      </c>
      <c r="I8" s="389"/>
    </row>
    <row r="9" spans="1:9" ht="30.15" customHeight="1" thickBot="1" x14ac:dyDescent="0.3">
      <c r="A9" s="384"/>
      <c r="B9" s="385"/>
      <c r="C9" s="382"/>
      <c r="D9" s="383"/>
      <c r="E9" s="322"/>
      <c r="F9" s="382"/>
      <c r="G9" s="383"/>
      <c r="H9" s="384"/>
      <c r="I9" s="385"/>
    </row>
    <row r="10" spans="1:9" ht="30.15" customHeight="1" thickBot="1" x14ac:dyDescent="0.3">
      <c r="A10" s="384"/>
      <c r="B10" s="385"/>
      <c r="C10" s="382"/>
      <c r="D10" s="383"/>
      <c r="E10" s="322"/>
      <c r="F10" s="382"/>
      <c r="G10" s="383"/>
      <c r="H10" s="384"/>
      <c r="I10" s="385"/>
    </row>
    <row r="11" spans="1:9" ht="30.15" customHeight="1" thickBot="1" x14ac:dyDescent="0.3">
      <c r="A11" s="384"/>
      <c r="B11" s="385"/>
      <c r="C11" s="382"/>
      <c r="D11" s="383"/>
      <c r="E11" s="322"/>
      <c r="F11" s="382"/>
      <c r="G11" s="383"/>
      <c r="H11" s="384"/>
      <c r="I11" s="385"/>
    </row>
    <row r="12" spans="1:9" ht="30.15" customHeight="1" thickBot="1" x14ac:dyDescent="0.3">
      <c r="A12" s="384"/>
      <c r="B12" s="385"/>
      <c r="C12" s="382"/>
      <c r="D12" s="383"/>
      <c r="E12" s="322"/>
      <c r="F12" s="382"/>
      <c r="G12" s="383"/>
      <c r="H12" s="384"/>
      <c r="I12" s="385"/>
    </row>
    <row r="13" spans="1:9" ht="30.15" customHeight="1" thickBot="1" x14ac:dyDescent="0.3">
      <c r="A13" s="384"/>
      <c r="B13" s="385"/>
      <c r="C13" s="382"/>
      <c r="D13" s="383"/>
      <c r="E13" s="322"/>
      <c r="F13" s="382"/>
      <c r="G13" s="383"/>
      <c r="H13" s="384"/>
      <c r="I13" s="385"/>
    </row>
    <row r="14" spans="1:9" ht="30.15" customHeight="1" thickBot="1" x14ac:dyDescent="0.3">
      <c r="A14" s="384"/>
      <c r="B14" s="385"/>
      <c r="C14" s="382"/>
      <c r="D14" s="383"/>
      <c r="E14" s="322"/>
      <c r="F14" s="382"/>
      <c r="G14" s="383"/>
      <c r="H14" s="384"/>
      <c r="I14" s="385"/>
    </row>
    <row r="15" spans="1:9" ht="30.15" customHeight="1" thickBot="1" x14ac:dyDescent="0.3">
      <c r="A15" s="384"/>
      <c r="B15" s="385"/>
      <c r="C15" s="382"/>
      <c r="D15" s="383"/>
      <c r="E15" s="322"/>
      <c r="F15" s="382"/>
      <c r="G15" s="383"/>
      <c r="H15" s="384"/>
      <c r="I15" s="385"/>
    </row>
    <row r="16" spans="1:9" ht="30.15" customHeight="1" thickBot="1" x14ac:dyDescent="0.3">
      <c r="A16" s="384"/>
      <c r="B16" s="385"/>
      <c r="C16" s="382"/>
      <c r="D16" s="383"/>
      <c r="E16" s="322"/>
      <c r="F16" s="382"/>
      <c r="G16" s="383"/>
      <c r="H16" s="384"/>
      <c r="I16" s="385"/>
    </row>
    <row r="17" spans="1:9" ht="30.15" customHeight="1" thickBot="1" x14ac:dyDescent="0.3">
      <c r="A17" s="384"/>
      <c r="B17" s="385"/>
      <c r="C17" s="382"/>
      <c r="D17" s="383"/>
      <c r="E17" s="322"/>
      <c r="F17" s="382"/>
      <c r="G17" s="383"/>
      <c r="H17" s="384"/>
      <c r="I17" s="385"/>
    </row>
    <row r="18" spans="1:9" ht="30.15" customHeight="1" thickBot="1" x14ac:dyDescent="0.3">
      <c r="A18" s="384"/>
      <c r="B18" s="385"/>
      <c r="C18" s="382"/>
      <c r="D18" s="383"/>
      <c r="E18" s="322"/>
      <c r="F18" s="382"/>
      <c r="G18" s="383"/>
      <c r="H18" s="384"/>
      <c r="I18" s="385"/>
    </row>
    <row r="19" spans="1:9" ht="30.15" customHeight="1" thickBot="1" x14ac:dyDescent="0.3">
      <c r="A19" s="384"/>
      <c r="B19" s="385"/>
      <c r="C19" s="382"/>
      <c r="D19" s="383"/>
      <c r="E19" s="322"/>
      <c r="F19" s="382"/>
      <c r="G19" s="383"/>
      <c r="H19" s="384"/>
      <c r="I19" s="385"/>
    </row>
    <row r="20" spans="1:9" ht="30.15" customHeight="1" thickBot="1" x14ac:dyDescent="0.3">
      <c r="A20" s="384"/>
      <c r="B20" s="385"/>
      <c r="C20" s="382"/>
      <c r="D20" s="383"/>
      <c r="E20" s="322"/>
      <c r="F20" s="382"/>
      <c r="G20" s="383"/>
      <c r="H20" s="384"/>
      <c r="I20" s="385"/>
    </row>
    <row r="21" spans="1:9" ht="30.15" customHeight="1" thickBot="1" x14ac:dyDescent="0.3">
      <c r="A21" s="384"/>
      <c r="B21" s="385"/>
      <c r="C21" s="382"/>
      <c r="D21" s="383"/>
      <c r="E21" s="322"/>
      <c r="F21" s="382"/>
      <c r="G21" s="383"/>
      <c r="H21" s="384"/>
      <c r="I21" s="385"/>
    </row>
    <row r="22" spans="1:9" ht="30.15" customHeight="1" thickBot="1" x14ac:dyDescent="0.3">
      <c r="A22" s="384"/>
      <c r="B22" s="385"/>
      <c r="C22" s="382"/>
      <c r="D22" s="383"/>
      <c r="E22" s="322"/>
      <c r="F22" s="382"/>
      <c r="G22" s="383"/>
      <c r="H22" s="384"/>
      <c r="I22" s="385"/>
    </row>
    <row r="23" spans="1:9" ht="30.15" customHeight="1" thickBot="1" x14ac:dyDescent="0.3">
      <c r="A23" s="384"/>
      <c r="B23" s="385"/>
      <c r="C23" s="382"/>
      <c r="D23" s="383"/>
      <c r="E23" s="322"/>
      <c r="F23" s="382"/>
      <c r="G23" s="383"/>
      <c r="H23" s="384"/>
      <c r="I23" s="385"/>
    </row>
    <row r="24" spans="1:9" ht="30.15" customHeight="1" thickBot="1" x14ac:dyDescent="0.3">
      <c r="A24" s="384"/>
      <c r="B24" s="385"/>
      <c r="C24" s="382"/>
      <c r="D24" s="383"/>
      <c r="E24" s="322"/>
      <c r="F24" s="382"/>
      <c r="G24" s="383"/>
      <c r="H24" s="384"/>
      <c r="I24" s="385"/>
    </row>
    <row r="25" spans="1:9" ht="30.15" customHeight="1" thickBot="1" x14ac:dyDescent="0.3">
      <c r="A25" s="384"/>
      <c r="B25" s="385"/>
      <c r="C25" s="382"/>
      <c r="D25" s="383"/>
      <c r="E25" s="322"/>
      <c r="F25" s="382"/>
      <c r="G25" s="383"/>
      <c r="H25" s="384"/>
      <c r="I25" s="385"/>
    </row>
    <row r="27" spans="1:9" x14ac:dyDescent="0.25">
      <c r="A27" t="s">
        <v>51</v>
      </c>
    </row>
    <row r="28" spans="1:9" ht="13.8" thickBot="1" x14ac:dyDescent="0.3">
      <c r="H28" s="392"/>
      <c r="I28" s="392"/>
    </row>
    <row r="29" spans="1:9" x14ac:dyDescent="0.25">
      <c r="H29" t="s">
        <v>52</v>
      </c>
    </row>
  </sheetData>
  <sheetProtection sheet="1" objects="1" scenarios="1" formatCells="0" formatColumns="0" formatRows="0"/>
  <mergeCells count="78">
    <mergeCell ref="H1:I1"/>
    <mergeCell ref="H28:I28"/>
    <mergeCell ref="B2:D2"/>
    <mergeCell ref="B3:D3"/>
    <mergeCell ref="B4:D4"/>
    <mergeCell ref="B5:D5"/>
    <mergeCell ref="A24:B24"/>
    <mergeCell ref="C24:D24"/>
    <mergeCell ref="F24:G24"/>
    <mergeCell ref="H24:I24"/>
    <mergeCell ref="A25:B25"/>
    <mergeCell ref="C25:D25"/>
    <mergeCell ref="F25:G25"/>
    <mergeCell ref="H25:I25"/>
    <mergeCell ref="A22:B22"/>
    <mergeCell ref="C22:D22"/>
    <mergeCell ref="F22:G22"/>
    <mergeCell ref="H22:I22"/>
    <mergeCell ref="A23:B23"/>
    <mergeCell ref="C23:D23"/>
    <mergeCell ref="F23:G23"/>
    <mergeCell ref="H23:I23"/>
    <mergeCell ref="A20:B20"/>
    <mergeCell ref="C20:D20"/>
    <mergeCell ref="F20:G20"/>
    <mergeCell ref="H20:I20"/>
    <mergeCell ref="A21:B21"/>
    <mergeCell ref="C21:D21"/>
    <mergeCell ref="F21:G21"/>
    <mergeCell ref="H21:I21"/>
    <mergeCell ref="A18:B18"/>
    <mergeCell ref="C18:D18"/>
    <mergeCell ref="F18:G18"/>
    <mergeCell ref="H18:I18"/>
    <mergeCell ref="A19:B19"/>
    <mergeCell ref="C19:D19"/>
    <mergeCell ref="F19:G19"/>
    <mergeCell ref="H19:I19"/>
    <mergeCell ref="A16:B16"/>
    <mergeCell ref="C16:D16"/>
    <mergeCell ref="F16:G16"/>
    <mergeCell ref="H16:I16"/>
    <mergeCell ref="A17:B17"/>
    <mergeCell ref="C17:D17"/>
    <mergeCell ref="F17:G17"/>
    <mergeCell ref="H17:I17"/>
    <mergeCell ref="A14:B14"/>
    <mergeCell ref="C14:D14"/>
    <mergeCell ref="F14:G14"/>
    <mergeCell ref="H14:I14"/>
    <mergeCell ref="A15:B15"/>
    <mergeCell ref="C15:D15"/>
    <mergeCell ref="F15:G15"/>
    <mergeCell ref="H15:I15"/>
    <mergeCell ref="A12:B12"/>
    <mergeCell ref="C12:D12"/>
    <mergeCell ref="F12:G12"/>
    <mergeCell ref="H12:I12"/>
    <mergeCell ref="A13:B13"/>
    <mergeCell ref="C13:D13"/>
    <mergeCell ref="F13:G13"/>
    <mergeCell ref="H13:I13"/>
    <mergeCell ref="A10:B10"/>
    <mergeCell ref="C10:D10"/>
    <mergeCell ref="F10:G10"/>
    <mergeCell ref="H10:I10"/>
    <mergeCell ref="A11:B11"/>
    <mergeCell ref="C11:D11"/>
    <mergeCell ref="F11:G11"/>
    <mergeCell ref="H11:I11"/>
    <mergeCell ref="A8:B8"/>
    <mergeCell ref="C8:D8"/>
    <mergeCell ref="F8:G8"/>
    <mergeCell ref="H8:I8"/>
    <mergeCell ref="A9:B9"/>
    <mergeCell ref="C9:D9"/>
    <mergeCell ref="F9:G9"/>
    <mergeCell ref="H9:I9"/>
  </mergeCells>
  <pageMargins left="0.28999999999999998" right="0.28999999999999998" top="0.1" bottom="0.1" header="0.25" footer="0.3"/>
  <pageSetup scale="85" orientation="landscape" horizont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Pay Application</vt:lpstr>
      <vt:lpstr>Schedule of Values</vt:lpstr>
      <vt:lpstr>Stored Materials</vt:lpstr>
      <vt:lpstr>Attachment 1</vt:lpstr>
      <vt:lpstr>Attachment 2</vt:lpstr>
      <vt:lpstr>'Schedule of Values'!Print_Area</vt:lpstr>
    </vt:vector>
  </TitlesOfParts>
  <Company>W.C. Roese Contracting,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A. Cougill</dc:creator>
  <cp:lastModifiedBy>Hatten, Bianca</cp:lastModifiedBy>
  <cp:lastPrinted>2023-03-20T16:04:39Z</cp:lastPrinted>
  <dcterms:created xsi:type="dcterms:W3CDTF">2001-02-19T19:41:42Z</dcterms:created>
  <dcterms:modified xsi:type="dcterms:W3CDTF">2024-04-30T16:43:56Z</dcterms:modified>
</cp:coreProperties>
</file>