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mc:AlternateContent xmlns:mc="http://schemas.openxmlformats.org/markup-compatibility/2006">
    <mc:Choice Requires="x15">
      <x15ac:absPath xmlns:x15ac="http://schemas.microsoft.com/office/spreadsheetml/2010/11/ac" url="/Users/brianroberts/Downloads/Attachments (19)/"/>
    </mc:Choice>
  </mc:AlternateContent>
  <xr:revisionPtr revIDLastSave="0" documentId="13_ncr:1_{7551EA42-38F6-404A-9B68-ACBF59D4A2D4}" xr6:coauthVersionLast="47" xr6:coauthVersionMax="47" xr10:uidLastSave="{00000000-0000-0000-0000-000000000000}"/>
  <bookViews>
    <workbookView xWindow="38400" yWindow="5300" windowWidth="29040" windowHeight="15720" tabRatio="754" activeTab="2" xr2:uid="{00000000-000D-0000-FFFF-FFFF00000000}"/>
  </bookViews>
  <sheets>
    <sheet name="Instructions" sheetId="13" r:id="rId1"/>
    <sheet name="Pay Application" sheetId="1" r:id="rId2"/>
    <sheet name="Schedule of Values" sheetId="9" r:id="rId3"/>
    <sheet name="Stored Materials" sheetId="8" r:id="rId4"/>
    <sheet name="Attachment 1" sheetId="4" r:id="rId5"/>
    <sheet name="Attachment 2" sheetId="14" r:id="rId6"/>
  </sheets>
  <definedNames>
    <definedName name="_xlnm.Print_Area" localSheetId="2">'Schedule of Values'!$A$1:$R$86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 i="1" l="1"/>
  <c r="J18" i="1"/>
  <c r="J16" i="1"/>
  <c r="Q74" i="9"/>
  <c r="K74" i="9"/>
  <c r="R74" i="9" s="1"/>
  <c r="G74" i="9"/>
  <c r="G68" i="9"/>
  <c r="K68" i="9"/>
  <c r="Q68" i="9" s="1"/>
  <c r="R68" i="9" s="1"/>
  <c r="L68" i="9"/>
  <c r="M68" i="9"/>
  <c r="N68" i="9"/>
  <c r="P68" i="9"/>
  <c r="G69" i="9"/>
  <c r="K69" i="9"/>
  <c r="Q69" i="9" s="1"/>
  <c r="R69" i="9" s="1"/>
  <c r="L69" i="9"/>
  <c r="M69" i="9"/>
  <c r="N69" i="9"/>
  <c r="P69" i="9"/>
  <c r="G70" i="9"/>
  <c r="K70" i="9"/>
  <c r="L70" i="9"/>
  <c r="M70" i="9"/>
  <c r="N70" i="9"/>
  <c r="P70" i="9"/>
  <c r="Q70" i="9"/>
  <c r="R70" i="9" s="1"/>
  <c r="G71" i="9"/>
  <c r="K71" i="9"/>
  <c r="Q71" i="9" s="1"/>
  <c r="R71" i="9" s="1"/>
  <c r="L71" i="9"/>
  <c r="M71" i="9"/>
  <c r="N71" i="9"/>
  <c r="P71" i="9"/>
  <c r="G72" i="9"/>
  <c r="K72" i="9"/>
  <c r="Q72" i="9" s="1"/>
  <c r="R72" i="9" s="1"/>
  <c r="L72" i="9"/>
  <c r="M72" i="9"/>
  <c r="N72" i="9"/>
  <c r="P72" i="9"/>
  <c r="G73" i="9"/>
  <c r="K73" i="9"/>
  <c r="L73" i="9"/>
  <c r="M73" i="9"/>
  <c r="N73" i="9"/>
  <c r="P73" i="9"/>
  <c r="Q73" i="9"/>
  <c r="R73" i="9"/>
  <c r="D27" i="1"/>
  <c r="C27" i="1"/>
  <c r="H1" i="14"/>
  <c r="H1" i="4"/>
  <c r="O68" i="9" l="1"/>
  <c r="O69" i="9"/>
  <c r="O71" i="9"/>
  <c r="O72" i="9"/>
  <c r="O73" i="9"/>
  <c r="O70" i="9"/>
  <c r="M3" i="9" l="1"/>
  <c r="H3" i="8"/>
  <c r="I5" i="14" l="1"/>
  <c r="I4" i="14"/>
  <c r="B5" i="14"/>
  <c r="I3" i="14"/>
  <c r="B4" i="14"/>
  <c r="B3" i="14"/>
  <c r="I2" i="14"/>
  <c r="B2" i="14"/>
  <c r="B4" i="4"/>
  <c r="B3" i="4"/>
  <c r="B5" i="4"/>
  <c r="B8" i="8"/>
  <c r="B7" i="8"/>
  <c r="P10" i="9" l="1"/>
  <c r="G15" i="9"/>
  <c r="L44" i="9"/>
  <c r="L45" i="9"/>
  <c r="N38" i="9"/>
  <c r="N39" i="9"/>
  <c r="N40" i="9"/>
  <c r="N41" i="9"/>
  <c r="N42" i="9"/>
  <c r="N43" i="9"/>
  <c r="N44" i="9"/>
  <c r="N45" i="9"/>
  <c r="N46" i="9"/>
  <c r="N47" i="9"/>
  <c r="N49" i="9"/>
  <c r="N50" i="9"/>
  <c r="N51" i="9"/>
  <c r="N52" i="9"/>
  <c r="N53" i="9"/>
  <c r="N54" i="9"/>
  <c r="N55" i="9"/>
  <c r="N56" i="9"/>
  <c r="N57" i="9"/>
  <c r="N58" i="9"/>
  <c r="N59" i="9"/>
  <c r="N60" i="9"/>
  <c r="N61" i="9"/>
  <c r="N62" i="9"/>
  <c r="N63" i="9"/>
  <c r="N64" i="9"/>
  <c r="N65" i="9"/>
  <c r="N66" i="9"/>
  <c r="N67" i="9"/>
  <c r="I24" i="8" l="1"/>
  <c r="I25" i="8"/>
  <c r="I26" i="8"/>
  <c r="I27" i="8"/>
  <c r="I28" i="8"/>
  <c r="I29" i="8"/>
  <c r="I30" i="8"/>
  <c r="I31" i="8"/>
  <c r="I32" i="8"/>
  <c r="I33" i="8"/>
  <c r="I34" i="8"/>
  <c r="I35" i="8"/>
  <c r="I36" i="8"/>
  <c r="I37" i="8"/>
  <c r="I38" i="8"/>
  <c r="I39" i="8"/>
  <c r="I40" i="8"/>
  <c r="I41" i="8"/>
  <c r="I42" i="8"/>
  <c r="I43" i="8"/>
  <c r="I44" i="8"/>
  <c r="I45" i="8"/>
  <c r="I46" i="8"/>
  <c r="I47" i="8"/>
  <c r="I48" i="8"/>
  <c r="I49" i="8"/>
  <c r="I50" i="8"/>
  <c r="I51" i="8"/>
  <c r="I52" i="8"/>
  <c r="I53" i="8"/>
  <c r="I54" i="8"/>
  <c r="I55" i="8"/>
  <c r="F14" i="8"/>
  <c r="M10" i="9"/>
  <c r="N48" i="9"/>
  <c r="K10" i="9"/>
  <c r="Q10" i="9" s="1"/>
  <c r="N10" i="9"/>
  <c r="F25" i="8"/>
  <c r="J25" i="8" s="1"/>
  <c r="G25" i="8" a="1"/>
  <c r="G25" i="8" s="1"/>
  <c r="H25" i="8" s="1"/>
  <c r="F26" i="8"/>
  <c r="J26" i="8" s="1"/>
  <c r="G26" i="8" a="1"/>
  <c r="G26" i="8" s="1"/>
  <c r="H26" i="8" s="1"/>
  <c r="F27" i="8"/>
  <c r="J27" i="8" s="1"/>
  <c r="G27" i="8" a="1"/>
  <c r="G27" i="8" s="1"/>
  <c r="H27" i="8" s="1"/>
  <c r="F28" i="8"/>
  <c r="J28" i="8" s="1"/>
  <c r="G28" i="8" a="1"/>
  <c r="G28" i="8" s="1"/>
  <c r="H28" i="8" s="1"/>
  <c r="F29" i="8"/>
  <c r="J29" i="8" s="1"/>
  <c r="G29" i="8" a="1"/>
  <c r="G29" i="8" s="1"/>
  <c r="H29" i="8" s="1"/>
  <c r="F30" i="8"/>
  <c r="J30" i="8" s="1"/>
  <c r="G30" i="8" a="1"/>
  <c r="G30" i="8" s="1"/>
  <c r="H30" i="8" s="1"/>
  <c r="F31" i="8"/>
  <c r="J31" i="8" s="1"/>
  <c r="G31" i="8" a="1"/>
  <c r="G31" i="8" s="1"/>
  <c r="H31" i="8" s="1"/>
  <c r="F32" i="8"/>
  <c r="J32" i="8" s="1"/>
  <c r="G32" i="8" a="1"/>
  <c r="G32" i="8" s="1"/>
  <c r="H32" i="8" s="1"/>
  <c r="F33" i="8"/>
  <c r="J33" i="8" s="1"/>
  <c r="G33" i="8" a="1"/>
  <c r="G33" i="8" s="1"/>
  <c r="H33" i="8" s="1"/>
  <c r="F34" i="8"/>
  <c r="J34" i="8" s="1"/>
  <c r="G34" i="8" a="1"/>
  <c r="G34" i="8" s="1"/>
  <c r="H34" i="8" s="1"/>
  <c r="F35" i="8"/>
  <c r="J35" i="8" s="1"/>
  <c r="G35" i="8" a="1"/>
  <c r="G35" i="8" s="1"/>
  <c r="H35" i="8" s="1"/>
  <c r="F36" i="8"/>
  <c r="J36" i="8" s="1"/>
  <c r="G36" i="8" a="1"/>
  <c r="G36" i="8" s="1"/>
  <c r="H36" i="8" s="1"/>
  <c r="F37" i="8"/>
  <c r="J37" i="8" s="1"/>
  <c r="G37" i="8" a="1"/>
  <c r="G37" i="8" s="1"/>
  <c r="H37" i="8" s="1"/>
  <c r="F38" i="8"/>
  <c r="J38" i="8" s="1"/>
  <c r="G38" i="8" a="1"/>
  <c r="G38" i="8" s="1"/>
  <c r="H38" i="8" s="1"/>
  <c r="F39" i="8"/>
  <c r="J39" i="8" s="1"/>
  <c r="G39" i="8" a="1"/>
  <c r="G39" i="8" s="1"/>
  <c r="H39" i="8" s="1"/>
  <c r="F40" i="8"/>
  <c r="J40" i="8" s="1"/>
  <c r="G40" i="8" a="1"/>
  <c r="G40" i="8" s="1"/>
  <c r="H40" i="8" s="1"/>
  <c r="F41" i="8"/>
  <c r="J41" i="8" s="1"/>
  <c r="G41" i="8" a="1"/>
  <c r="G41" i="8" s="1"/>
  <c r="H41" i="8" s="1"/>
  <c r="F42" i="8"/>
  <c r="J42" i="8" s="1"/>
  <c r="G42" i="8" a="1"/>
  <c r="G42" i="8" s="1"/>
  <c r="H42" i="8" s="1"/>
  <c r="F43" i="8"/>
  <c r="J43" i="8" s="1"/>
  <c r="G43" i="8" a="1"/>
  <c r="G43" i="8" s="1"/>
  <c r="H43" i="8" s="1"/>
  <c r="F44" i="8"/>
  <c r="J44" i="8" s="1"/>
  <c r="G44" i="8" a="1"/>
  <c r="G44" i="8" s="1"/>
  <c r="H44" i="8" s="1"/>
  <c r="F45" i="8"/>
  <c r="J45" i="8" s="1"/>
  <c r="G45" i="8" a="1"/>
  <c r="G45" i="8" s="1"/>
  <c r="H45" i="8" s="1"/>
  <c r="F46" i="8"/>
  <c r="J46" i="8" s="1"/>
  <c r="G46" i="8" a="1"/>
  <c r="G46" i="8" s="1"/>
  <c r="H46" i="8" s="1"/>
  <c r="F47" i="8"/>
  <c r="J47" i="8" s="1"/>
  <c r="G47" i="8" a="1"/>
  <c r="G47" i="8" s="1"/>
  <c r="H47" i="8" s="1"/>
  <c r="F48" i="8"/>
  <c r="J48" i="8" s="1"/>
  <c r="G48" i="8" a="1"/>
  <c r="G48" i="8" s="1"/>
  <c r="H48" i="8" s="1"/>
  <c r="F49" i="8"/>
  <c r="J49" i="8" s="1"/>
  <c r="G49" i="8" a="1"/>
  <c r="G49" i="8" s="1"/>
  <c r="H49" i="8" s="1"/>
  <c r="F50" i="8"/>
  <c r="J50" i="8" s="1"/>
  <c r="G50" i="8" a="1"/>
  <c r="G50" i="8" s="1"/>
  <c r="H50" i="8" s="1"/>
  <c r="F51" i="8"/>
  <c r="J51" i="8" s="1"/>
  <c r="G51" i="8" a="1"/>
  <c r="G51" i="8" s="1"/>
  <c r="H51" i="8" s="1"/>
  <c r="F52" i="8"/>
  <c r="J52" i="8" s="1"/>
  <c r="G52" i="8" a="1"/>
  <c r="G52" i="8" s="1"/>
  <c r="H52" i="8" s="1"/>
  <c r="F53" i="8"/>
  <c r="J53" i="8" s="1"/>
  <c r="G53" i="8" a="1"/>
  <c r="G53" i="8" s="1"/>
  <c r="H53" i="8" s="1"/>
  <c r="F54" i="8"/>
  <c r="J54" i="8" s="1"/>
  <c r="G54" i="8" a="1"/>
  <c r="G54" i="8" s="1"/>
  <c r="H54" i="8" s="1"/>
  <c r="F55" i="8"/>
  <c r="J55" i="8" s="1"/>
  <c r="G55" i="8" a="1"/>
  <c r="G55" i="8" s="1"/>
  <c r="H55" i="8" s="1"/>
  <c r="G24" i="8" a="1"/>
  <c r="G24" i="8" s="1"/>
  <c r="F24" i="8"/>
  <c r="J24" i="8" s="1"/>
  <c r="N11" i="9"/>
  <c r="N12" i="9"/>
  <c r="N13" i="9"/>
  <c r="N14" i="9"/>
  <c r="N15" i="9"/>
  <c r="N16" i="9"/>
  <c r="N17" i="9"/>
  <c r="N18" i="9"/>
  <c r="N19" i="9"/>
  <c r="N20" i="9"/>
  <c r="N21" i="9"/>
  <c r="N22" i="9"/>
  <c r="N23" i="9"/>
  <c r="N24" i="9"/>
  <c r="N25" i="9"/>
  <c r="N26" i="9"/>
  <c r="N27" i="9"/>
  <c r="N28" i="9"/>
  <c r="N29" i="9"/>
  <c r="N30" i="9"/>
  <c r="N31" i="9"/>
  <c r="N32" i="9"/>
  <c r="N33" i="9"/>
  <c r="N34" i="9"/>
  <c r="N35" i="9"/>
  <c r="N36" i="9"/>
  <c r="N37" i="9"/>
  <c r="M11" i="9"/>
  <c r="M12" i="9"/>
  <c r="M13" i="9"/>
  <c r="M14" i="9"/>
  <c r="M15" i="9"/>
  <c r="M16" i="9"/>
  <c r="M17" i="9"/>
  <c r="M18" i="9"/>
  <c r="M19" i="9"/>
  <c r="M20" i="9"/>
  <c r="M21" i="9"/>
  <c r="M22" i="9"/>
  <c r="M23" i="9"/>
  <c r="M24" i="9"/>
  <c r="M25" i="9"/>
  <c r="M26" i="9"/>
  <c r="M27" i="9"/>
  <c r="M28" i="9"/>
  <c r="M29" i="9"/>
  <c r="M30" i="9"/>
  <c r="M31" i="9"/>
  <c r="M32" i="9"/>
  <c r="M33" i="9"/>
  <c r="M34" i="9"/>
  <c r="M35" i="9"/>
  <c r="M44" i="9"/>
  <c r="M45" i="9"/>
  <c r="M49" i="9"/>
  <c r="M50" i="9"/>
  <c r="M51" i="9"/>
  <c r="M52" i="9"/>
  <c r="M53" i="9"/>
  <c r="M54" i="9"/>
  <c r="M55" i="9"/>
  <c r="M56" i="9"/>
  <c r="M57" i="9"/>
  <c r="M58" i="9"/>
  <c r="M59" i="9"/>
  <c r="M60" i="9"/>
  <c r="M61" i="9"/>
  <c r="M62" i="9"/>
  <c r="M63" i="9"/>
  <c r="M64" i="9"/>
  <c r="M65" i="9"/>
  <c r="M66" i="9"/>
  <c r="M67" i="9"/>
  <c r="L11" i="9"/>
  <c r="L12" i="9"/>
  <c r="L13" i="9"/>
  <c r="L14" i="9"/>
  <c r="L15" i="9"/>
  <c r="L16" i="9"/>
  <c r="L17" i="9"/>
  <c r="L18" i="9"/>
  <c r="L19" i="9"/>
  <c r="L20" i="9"/>
  <c r="L21" i="9"/>
  <c r="L22" i="9"/>
  <c r="L23" i="9"/>
  <c r="L24" i="9"/>
  <c r="L25" i="9"/>
  <c r="L26" i="9"/>
  <c r="L27" i="9"/>
  <c r="L28" i="9"/>
  <c r="L29" i="9"/>
  <c r="L30" i="9"/>
  <c r="L31" i="9"/>
  <c r="L32" i="9"/>
  <c r="L33" i="9"/>
  <c r="L34" i="9"/>
  <c r="L35" i="9"/>
  <c r="L49" i="9"/>
  <c r="L50" i="9"/>
  <c r="L51" i="9"/>
  <c r="L52" i="9"/>
  <c r="L53" i="9"/>
  <c r="L54" i="9"/>
  <c r="L55" i="9"/>
  <c r="L56" i="9"/>
  <c r="L57" i="9"/>
  <c r="L58" i="9"/>
  <c r="L59" i="9"/>
  <c r="L60" i="9"/>
  <c r="L61" i="9"/>
  <c r="L62" i="9"/>
  <c r="L63" i="9"/>
  <c r="L64" i="9"/>
  <c r="L65" i="9"/>
  <c r="L66" i="9"/>
  <c r="L67" i="9"/>
  <c r="L10" i="9"/>
  <c r="N74" i="9" l="1"/>
  <c r="F23" i="8"/>
  <c r="O19" i="9"/>
  <c r="O11" i="9"/>
  <c r="O10" i="9"/>
  <c r="O27" i="9"/>
  <c r="O30" i="9"/>
  <c r="O22" i="9"/>
  <c r="O14" i="9"/>
  <c r="O28" i="9"/>
  <c r="O20" i="9"/>
  <c r="O12" i="9"/>
  <c r="O26" i="9"/>
  <c r="O18" i="9"/>
  <c r="O29" i="9"/>
  <c r="O21" i="9"/>
  <c r="O13" i="9"/>
  <c r="O33" i="9"/>
  <c r="O25" i="9"/>
  <c r="O17" i="9"/>
  <c r="O32" i="9"/>
  <c r="O24" i="9"/>
  <c r="O16" i="9"/>
  <c r="O31" i="9"/>
  <c r="O23" i="9"/>
  <c r="O15" i="9"/>
  <c r="O62" i="9"/>
  <c r="O54" i="9"/>
  <c r="O61" i="9"/>
  <c r="O53" i="9"/>
  <c r="O34" i="9"/>
  <c r="O35" i="9"/>
  <c r="O60" i="9"/>
  <c r="O52" i="9"/>
  <c r="O67" i="9"/>
  <c r="O59" i="9"/>
  <c r="O51" i="9"/>
  <c r="O66" i="9"/>
  <c r="O58" i="9"/>
  <c r="O50" i="9"/>
  <c r="O65" i="9"/>
  <c r="O57" i="9"/>
  <c r="O49" i="9"/>
  <c r="O64" i="9"/>
  <c r="O56" i="9"/>
  <c r="O45" i="9"/>
  <c r="O63" i="9"/>
  <c r="O55" i="9"/>
  <c r="O44" i="9"/>
  <c r="I5" i="8" l="1"/>
  <c r="I6" i="8"/>
  <c r="I7" i="8"/>
  <c r="I4" i="8"/>
  <c r="H24" i="8" l="1"/>
  <c r="F15" i="8" l="1"/>
  <c r="F16" i="8"/>
  <c r="F17" i="8"/>
  <c r="F18" i="8"/>
  <c r="F19" i="8"/>
  <c r="F20" i="8"/>
  <c r="F21" i="8"/>
  <c r="F22" i="8"/>
  <c r="H22" i="8" l="1"/>
  <c r="J22" i="8"/>
  <c r="M47" i="9" s="1"/>
  <c r="H15" i="8"/>
  <c r="J15" i="8"/>
  <c r="G23" i="9"/>
  <c r="K23" i="9"/>
  <c r="P23" i="9"/>
  <c r="G24" i="9"/>
  <c r="K24" i="9"/>
  <c r="P24" i="9"/>
  <c r="G25" i="9"/>
  <c r="K25" i="9"/>
  <c r="P25" i="9"/>
  <c r="G26" i="9"/>
  <c r="K26" i="9"/>
  <c r="P26" i="9"/>
  <c r="G27" i="9"/>
  <c r="K27" i="9"/>
  <c r="P27" i="9"/>
  <c r="G28" i="9"/>
  <c r="K28" i="9"/>
  <c r="P28" i="9"/>
  <c r="G29" i="9"/>
  <c r="K29" i="9"/>
  <c r="P29" i="9"/>
  <c r="G30" i="9"/>
  <c r="K30" i="9"/>
  <c r="P30" i="9"/>
  <c r="G31" i="9"/>
  <c r="K31" i="9"/>
  <c r="P31" i="9"/>
  <c r="G32" i="9"/>
  <c r="K32" i="9"/>
  <c r="P32" i="9"/>
  <c r="G33" i="9"/>
  <c r="K33" i="9"/>
  <c r="P33" i="9"/>
  <c r="G34" i="9"/>
  <c r="K34" i="9"/>
  <c r="P34" i="9"/>
  <c r="G35" i="9"/>
  <c r="K35" i="9"/>
  <c r="P35" i="9"/>
  <c r="G36" i="9"/>
  <c r="K36" i="9"/>
  <c r="P36" i="9"/>
  <c r="G37" i="9"/>
  <c r="K37" i="9"/>
  <c r="P37" i="9"/>
  <c r="G38" i="9"/>
  <c r="K38" i="9"/>
  <c r="P38" i="9"/>
  <c r="G39" i="9"/>
  <c r="K39" i="9"/>
  <c r="P39" i="9"/>
  <c r="G40" i="9"/>
  <c r="K40" i="9"/>
  <c r="P40" i="9"/>
  <c r="G41" i="9"/>
  <c r="K41" i="9"/>
  <c r="P41" i="9"/>
  <c r="G42" i="9"/>
  <c r="K42" i="9"/>
  <c r="P42" i="9"/>
  <c r="G43" i="9"/>
  <c r="K43" i="9"/>
  <c r="P43" i="9"/>
  <c r="G44" i="9"/>
  <c r="K44" i="9"/>
  <c r="P44" i="9"/>
  <c r="G45" i="9"/>
  <c r="K45" i="9"/>
  <c r="P45" i="9"/>
  <c r="G46" i="9"/>
  <c r="K46" i="9"/>
  <c r="P46" i="9"/>
  <c r="G47" i="9"/>
  <c r="K47" i="9"/>
  <c r="P47" i="9"/>
  <c r="G48" i="9"/>
  <c r="K48" i="9"/>
  <c r="P48" i="9"/>
  <c r="G49" i="9"/>
  <c r="K49" i="9"/>
  <c r="P49" i="9"/>
  <c r="G50" i="9"/>
  <c r="K50" i="9"/>
  <c r="P50" i="9"/>
  <c r="G51" i="9"/>
  <c r="K51" i="9"/>
  <c r="P51" i="9"/>
  <c r="G52" i="9"/>
  <c r="K52" i="9"/>
  <c r="P52" i="9"/>
  <c r="G10" i="9"/>
  <c r="R10" i="9" s="1"/>
  <c r="G11" i="9"/>
  <c r="K11" i="9"/>
  <c r="P11" i="9"/>
  <c r="G12" i="9"/>
  <c r="K12" i="9"/>
  <c r="P12" i="9"/>
  <c r="G13" i="9"/>
  <c r="K13" i="9"/>
  <c r="P13" i="9"/>
  <c r="G14" i="9"/>
  <c r="K14" i="9"/>
  <c r="P14" i="9"/>
  <c r="K15" i="9"/>
  <c r="P15" i="9"/>
  <c r="G16" i="9"/>
  <c r="K16" i="9"/>
  <c r="P16" i="9"/>
  <c r="G17" i="9"/>
  <c r="K17" i="9"/>
  <c r="P17" i="9"/>
  <c r="G18" i="9"/>
  <c r="K18" i="9"/>
  <c r="P18" i="9"/>
  <c r="G19" i="9"/>
  <c r="K19" i="9"/>
  <c r="P19" i="9"/>
  <c r="G20" i="9"/>
  <c r="K20" i="9"/>
  <c r="P20" i="9"/>
  <c r="G21" i="9"/>
  <c r="K21" i="9"/>
  <c r="P21" i="9"/>
  <c r="G22" i="9"/>
  <c r="K22" i="9"/>
  <c r="P22" i="9"/>
  <c r="G53" i="9"/>
  <c r="K53" i="9"/>
  <c r="P53" i="9"/>
  <c r="G54" i="9"/>
  <c r="K54" i="9"/>
  <c r="P54" i="9"/>
  <c r="G55" i="9"/>
  <c r="K55" i="9"/>
  <c r="P55" i="9"/>
  <c r="G56" i="9"/>
  <c r="K56" i="9"/>
  <c r="P56" i="9"/>
  <c r="G57" i="9"/>
  <c r="K57" i="9"/>
  <c r="P57" i="9"/>
  <c r="G58" i="9"/>
  <c r="K58" i="9"/>
  <c r="P58" i="9"/>
  <c r="G59" i="9"/>
  <c r="K59" i="9"/>
  <c r="P59" i="9"/>
  <c r="G60" i="9"/>
  <c r="K60" i="9"/>
  <c r="P60" i="9"/>
  <c r="G61" i="9"/>
  <c r="K61" i="9"/>
  <c r="P61" i="9"/>
  <c r="G62" i="9"/>
  <c r="K62" i="9"/>
  <c r="P62" i="9"/>
  <c r="G63" i="9"/>
  <c r="K63" i="9"/>
  <c r="P63" i="9"/>
  <c r="G64" i="9"/>
  <c r="K64" i="9"/>
  <c r="P64" i="9"/>
  <c r="G65" i="9"/>
  <c r="K65" i="9"/>
  <c r="P65" i="9"/>
  <c r="G66" i="9"/>
  <c r="K66" i="9"/>
  <c r="P66" i="9"/>
  <c r="G67" i="9"/>
  <c r="K67" i="9"/>
  <c r="P67" i="9"/>
  <c r="F13" i="8"/>
  <c r="F56" i="8" s="1"/>
  <c r="B4" i="8"/>
  <c r="B5" i="8"/>
  <c r="B6" i="8"/>
  <c r="B3" i="8"/>
  <c r="Q7" i="9"/>
  <c r="Q6" i="9"/>
  <c r="Q5" i="9"/>
  <c r="Q4" i="9"/>
  <c r="B6" i="9"/>
  <c r="B7" i="9"/>
  <c r="B5" i="9"/>
  <c r="C56" i="8"/>
  <c r="D56" i="8"/>
  <c r="E56" i="8"/>
  <c r="I5" i="4"/>
  <c r="I4" i="4"/>
  <c r="I3" i="4"/>
  <c r="I2" i="4"/>
  <c r="B2" i="4"/>
  <c r="J17" i="1" l="1"/>
  <c r="Q12" i="9"/>
  <c r="Q66" i="9"/>
  <c r="Q64" i="9"/>
  <c r="Q62" i="9"/>
  <c r="Q60" i="9"/>
  <c r="Q58" i="9"/>
  <c r="Q56" i="9"/>
  <c r="Q54" i="9"/>
  <c r="R54" i="9" s="1"/>
  <c r="Q22" i="9"/>
  <c r="Q20" i="9"/>
  <c r="Q18" i="9"/>
  <c r="Q16" i="9"/>
  <c r="Q14" i="9"/>
  <c r="Q52" i="9"/>
  <c r="Q50" i="9"/>
  <c r="R50" i="9" s="1"/>
  <c r="Q46" i="9"/>
  <c r="Q44" i="9"/>
  <c r="Q42" i="9"/>
  <c r="R42" i="9" s="1"/>
  <c r="Q40" i="9"/>
  <c r="R40" i="9" s="1"/>
  <c r="Q38" i="9"/>
  <c r="Q36" i="9"/>
  <c r="Q34" i="9"/>
  <c r="Q30" i="9"/>
  <c r="R30" i="9" s="1"/>
  <c r="Q28" i="9"/>
  <c r="Q26" i="9"/>
  <c r="Q24" i="9"/>
  <c r="Q48" i="9"/>
  <c r="R48" i="9" s="1"/>
  <c r="Q32" i="9"/>
  <c r="Q67" i="9"/>
  <c r="Q65" i="9"/>
  <c r="Q63" i="9"/>
  <c r="Q61" i="9"/>
  <c r="Q59" i="9"/>
  <c r="Q57" i="9"/>
  <c r="R57" i="9" s="1"/>
  <c r="Q55" i="9"/>
  <c r="Q53" i="9"/>
  <c r="Q21" i="9"/>
  <c r="Q19" i="9"/>
  <c r="R19" i="9" s="1"/>
  <c r="Q17" i="9"/>
  <c r="Q15" i="9"/>
  <c r="Q13" i="9"/>
  <c r="R13" i="9" s="1"/>
  <c r="Q51" i="9"/>
  <c r="Q49" i="9"/>
  <c r="Q47" i="9"/>
  <c r="Q45" i="9"/>
  <c r="R45" i="9" s="1"/>
  <c r="Q43" i="9"/>
  <c r="Q41" i="9"/>
  <c r="Q39" i="9"/>
  <c r="R39" i="9" s="1"/>
  <c r="Q37" i="9"/>
  <c r="R37" i="9" s="1"/>
  <c r="Q35" i="9"/>
  <c r="Q33" i="9"/>
  <c r="Q31" i="9"/>
  <c r="Q29" i="9"/>
  <c r="Q27" i="9"/>
  <c r="Q25" i="9"/>
  <c r="Q23" i="9"/>
  <c r="Q11" i="9"/>
  <c r="G18" i="8" a="1"/>
  <c r="G18" i="8" s="1"/>
  <c r="J18" i="8" s="1"/>
  <c r="G22" i="8" a="1"/>
  <c r="G22" i="8" s="1"/>
  <c r="I22" i="8" s="1"/>
  <c r="L47" i="9" s="1"/>
  <c r="G13" i="8" a="1"/>
  <c r="G13" i="8" s="1"/>
  <c r="J13" i="8" s="1"/>
  <c r="G16" i="8" a="1"/>
  <c r="G16" i="8" s="1"/>
  <c r="J16" i="8" s="1"/>
  <c r="G19" i="8" a="1"/>
  <c r="G19" i="8" s="1"/>
  <c r="J19" i="8" s="1"/>
  <c r="G23" i="8" a="1"/>
  <c r="G23" i="8" s="1"/>
  <c r="J23" i="8" s="1"/>
  <c r="G14" i="8" a="1"/>
  <c r="G14" i="8" s="1"/>
  <c r="G17" i="8" a="1"/>
  <c r="G17" i="8" s="1"/>
  <c r="J17" i="8" s="1"/>
  <c r="G21" i="8" a="1"/>
  <c r="G21" i="8" s="1"/>
  <c r="J21" i="8" s="1"/>
  <c r="G20" i="8" a="1"/>
  <c r="G20" i="8" s="1"/>
  <c r="J20" i="8" s="1"/>
  <c r="G15" i="8" a="1"/>
  <c r="G15" i="8" s="1"/>
  <c r="I15" i="8" s="1"/>
  <c r="L38" i="9" s="1"/>
  <c r="R29" i="9"/>
  <c r="R31" i="9"/>
  <c r="R58" i="9"/>
  <c r="R12" i="9"/>
  <c r="R35" i="9"/>
  <c r="R27" i="9"/>
  <c r="R33" i="9"/>
  <c r="R25" i="9"/>
  <c r="R28" i="9"/>
  <c r="R51" i="9"/>
  <c r="R34" i="9"/>
  <c r="R60" i="9"/>
  <c r="R22" i="9"/>
  <c r="R49" i="9"/>
  <c r="R46" i="9"/>
  <c r="R43" i="9"/>
  <c r="R23" i="9"/>
  <c r="R52" i="9"/>
  <c r="R38" i="9"/>
  <c r="R32" i="9"/>
  <c r="R26" i="9"/>
  <c r="R41" i="9"/>
  <c r="R64" i="9"/>
  <c r="R61" i="9"/>
  <c r="R47" i="9"/>
  <c r="R44" i="9"/>
  <c r="R36" i="9"/>
  <c r="R24" i="9"/>
  <c r="R17" i="9"/>
  <c r="R16" i="9"/>
  <c r="R59" i="9"/>
  <c r="R56" i="9"/>
  <c r="R65" i="9"/>
  <c r="R20" i="9"/>
  <c r="R14" i="9"/>
  <c r="R11" i="9"/>
  <c r="R67" i="9"/>
  <c r="R55" i="9"/>
  <c r="R53" i="9"/>
  <c r="R63" i="9"/>
  <c r="R62" i="9"/>
  <c r="R21" i="9"/>
  <c r="R18" i="9"/>
  <c r="R66" i="9"/>
  <c r="R15" i="9"/>
  <c r="I23" i="8" l="1"/>
  <c r="L48" i="9" s="1"/>
  <c r="I21" i="8"/>
  <c r="L46" i="9" s="1"/>
  <c r="I17" i="8"/>
  <c r="L40" i="9" s="1"/>
  <c r="I18" i="8"/>
  <c r="L41" i="9" s="1"/>
  <c r="I19" i="8"/>
  <c r="L42" i="9" s="1"/>
  <c r="I16" i="8"/>
  <c r="L39" i="9" s="1"/>
  <c r="I20" i="8"/>
  <c r="L43" i="9" s="1"/>
  <c r="I14" i="8"/>
  <c r="M38" i="9"/>
  <c r="M48" i="9"/>
  <c r="M41" i="9"/>
  <c r="M40" i="9"/>
  <c r="M46" i="9"/>
  <c r="M42" i="9"/>
  <c r="M39" i="9"/>
  <c r="M43" i="9"/>
  <c r="M36" i="9"/>
  <c r="I13" i="8"/>
  <c r="L36" i="9" s="1"/>
  <c r="H20" i="8"/>
  <c r="H19" i="8"/>
  <c r="H16" i="8"/>
  <c r="H17" i="8"/>
  <c r="H21" i="8"/>
  <c r="H13" i="8"/>
  <c r="H23" i="8"/>
  <c r="H18" i="8"/>
  <c r="H14" i="8"/>
  <c r="G56" i="8"/>
  <c r="J14" i="8" l="1"/>
  <c r="M37" i="9" s="1"/>
  <c r="M74" i="9" s="1"/>
  <c r="L37" i="9"/>
  <c r="L74" i="9" s="1"/>
  <c r="O47" i="9"/>
  <c r="O42" i="9"/>
  <c r="O36" i="9"/>
  <c r="O46" i="9"/>
  <c r="O43" i="9"/>
  <c r="O41" i="9"/>
  <c r="O40" i="9"/>
  <c r="O48" i="9"/>
  <c r="O38" i="9"/>
  <c r="O39" i="9"/>
  <c r="I56" i="8"/>
  <c r="H56" i="8"/>
  <c r="J56" i="8" l="1"/>
  <c r="O37" i="9"/>
  <c r="O74" i="9" s="1"/>
  <c r="Q76" i="9" l="1"/>
  <c r="J21" i="1"/>
  <c r="J22" i="1" s="1"/>
  <c r="J23" i="1" l="1"/>
  <c r="J24" i="1" s="1"/>
  <c r="J2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<sst xmlns="http://schemas.openxmlformats.org/spreadsheetml/2006/main" count="219" uniqueCount="177">
  <si>
    <t>Project:</t>
  </si>
  <si>
    <t>CIP #</t>
  </si>
  <si>
    <t>Bid #</t>
  </si>
  <si>
    <t>Contractor:</t>
  </si>
  <si>
    <t>Appl #</t>
  </si>
  <si>
    <t>Appl Date</t>
  </si>
  <si>
    <t>For Per From</t>
  </si>
  <si>
    <t>For Per To</t>
  </si>
  <si>
    <t>Change Order Summary</t>
  </si>
  <si>
    <t>CO #</t>
  </si>
  <si>
    <t>Additive</t>
  </si>
  <si>
    <t>Deductive</t>
  </si>
  <si>
    <t>Totals</t>
  </si>
  <si>
    <t>Contract Status</t>
  </si>
  <si>
    <t>Original Contract Sum</t>
  </si>
  <si>
    <t>Contract Sum to Date</t>
  </si>
  <si>
    <t>Value of Work In Place</t>
  </si>
  <si>
    <t>Value of Stored Materials</t>
  </si>
  <si>
    <t>Total Earned</t>
  </si>
  <si>
    <t>Total Earned Less Retainage</t>
  </si>
  <si>
    <t xml:space="preserve">Less  </t>
  </si>
  <si>
    <t>Current Payment Due</t>
  </si>
  <si>
    <t>Section I.</t>
  </si>
  <si>
    <t>Section II.</t>
  </si>
  <si>
    <t>Certification by Contractor</t>
  </si>
  <si>
    <t>The undersigned Contractor certifies:</t>
  </si>
  <si>
    <t>All amounts and items shown on this application are correct.</t>
  </si>
  <si>
    <t>1)</t>
  </si>
  <si>
    <t>2)</t>
  </si>
  <si>
    <t>Any work performed or materials supplied have been done in accordance with the contract documents.</t>
  </si>
  <si>
    <t>3)</t>
  </si>
  <si>
    <t>That the contractor has clear title to any materials or equipment for which the contractor is requesting payment as stored materials.</t>
  </si>
  <si>
    <t>4)</t>
  </si>
  <si>
    <t>5)</t>
  </si>
  <si>
    <t>By:</t>
  </si>
  <si>
    <t>Title</t>
  </si>
  <si>
    <t>Date:</t>
  </si>
  <si>
    <t>Notary Public:</t>
  </si>
  <si>
    <t>(SEAL)</t>
  </si>
  <si>
    <t>My Commission Expires:</t>
  </si>
  <si>
    <t>(Section III)    CERTIFICATION BY HILLSBOROUGH COUNTY AND REPRESENTATIVES</t>
  </si>
  <si>
    <t>Hillsborough County PROJECT MANAGER:</t>
  </si>
  <si>
    <t>Date</t>
  </si>
  <si>
    <t>Professional Consultant:</t>
  </si>
  <si>
    <t>By</t>
  </si>
  <si>
    <t>A</t>
  </si>
  <si>
    <t>B</t>
  </si>
  <si>
    <t>C</t>
  </si>
  <si>
    <t>E</t>
  </si>
  <si>
    <t>Item</t>
  </si>
  <si>
    <t xml:space="preserve">    Amount in Dispute</t>
  </si>
  <si>
    <r>
      <t xml:space="preserve">This Page   </t>
    </r>
    <r>
      <rPr>
        <sz val="10"/>
        <color indexed="10"/>
        <rFont val="Arial"/>
        <family val="2"/>
      </rPr>
      <t xml:space="preserve"> IS  NOT  </t>
    </r>
    <r>
      <rPr>
        <sz val="10"/>
        <rFont val="Arial"/>
        <family val="2"/>
      </rPr>
      <t xml:space="preserve"> Applicable</t>
    </r>
  </si>
  <si>
    <t xml:space="preserve">                      Contractor Signature</t>
  </si>
  <si>
    <t xml:space="preserve">                     * (Prior applications;  see section II, item 4)</t>
  </si>
  <si>
    <t xml:space="preserve">                     * (Current applications;  see section II, item 5)</t>
  </si>
  <si>
    <t>Bid Item</t>
  </si>
  <si>
    <t>Number</t>
  </si>
  <si>
    <t xml:space="preserve">75% of Bid </t>
  </si>
  <si>
    <t>(1) Copies of actual invoices for each supplier must be attached</t>
  </si>
  <si>
    <t>TOTALS</t>
  </si>
  <si>
    <t xml:space="preserve"> </t>
  </si>
  <si>
    <t xml:space="preserve">            On-Site Stored Materials Value</t>
  </si>
  <si>
    <t>D = (A+B-C)</t>
  </si>
  <si>
    <r>
      <t xml:space="preserve">Name of Supplier </t>
    </r>
    <r>
      <rPr>
        <sz val="10"/>
        <color indexed="48"/>
        <rFont val="Arial"/>
        <family val="2"/>
      </rPr>
      <t>(1)</t>
    </r>
  </si>
  <si>
    <t>Suppliers Invoice Number,</t>
  </si>
  <si>
    <t>as of Last</t>
  </si>
  <si>
    <t>Received This</t>
  </si>
  <si>
    <t>Description of Item</t>
  </si>
  <si>
    <r>
      <t xml:space="preserve">Payment </t>
    </r>
    <r>
      <rPr>
        <sz val="10"/>
        <color indexed="48"/>
        <rFont val="Arial"/>
        <family val="2"/>
      </rPr>
      <t>(2)</t>
    </r>
  </si>
  <si>
    <r>
      <t xml:space="preserve">Period </t>
    </r>
    <r>
      <rPr>
        <sz val="10"/>
        <color indexed="48"/>
        <rFont val="Arial"/>
        <family val="2"/>
      </rPr>
      <t>(3)</t>
    </r>
  </si>
  <si>
    <t>(2) Column D from Last Payment.</t>
  </si>
  <si>
    <t xml:space="preserve">PAY APPLICATION NO.: </t>
  </si>
  <si>
    <t xml:space="preserve">PAY APPLICATION DATE: </t>
  </si>
  <si>
    <t xml:space="preserve">PERIOD FROM: </t>
  </si>
  <si>
    <t xml:space="preserve">PERIOD TO: </t>
  </si>
  <si>
    <t xml:space="preserve">PROJECT: </t>
  </si>
  <si>
    <t>SCHEDULE OF VALUES SUMMARY</t>
  </si>
  <si>
    <t>CONTRACTOR:</t>
  </si>
  <si>
    <t>Bid Quantity</t>
  </si>
  <si>
    <t>Unit Price</t>
  </si>
  <si>
    <t>Bid Amount</t>
  </si>
  <si>
    <t>Previous (Quantity)</t>
  </si>
  <si>
    <t>Previous Amount ($)</t>
  </si>
  <si>
    <t>This Period (Quantity)</t>
  </si>
  <si>
    <t>Total Amount This Period ($)</t>
  </si>
  <si>
    <t>Total To Date (Quantity)</t>
  </si>
  <si>
    <t>CIP NUMBER</t>
  </si>
  <si>
    <t>Unit of Measure</t>
  </si>
  <si>
    <t>Value</t>
  </si>
  <si>
    <t>Total Value</t>
  </si>
  <si>
    <t>of Stored</t>
  </si>
  <si>
    <t>Material</t>
  </si>
  <si>
    <t>Item Description</t>
  </si>
  <si>
    <t>Previously Stored Material</t>
  </si>
  <si>
    <t>Stored Material this Period</t>
  </si>
  <si>
    <t>Total Stored Material</t>
  </si>
  <si>
    <t>Percent Complete</t>
  </si>
  <si>
    <t>Total Amount Completed (QTY x Unit)</t>
  </si>
  <si>
    <t>Period End Date</t>
  </si>
  <si>
    <t>Period Start Date</t>
  </si>
  <si>
    <t>Project Name:</t>
  </si>
  <si>
    <t>PO #</t>
  </si>
  <si>
    <t>WO #</t>
  </si>
  <si>
    <t>Contract #</t>
  </si>
  <si>
    <t>Vendor</t>
  </si>
  <si>
    <t>Previous Payments</t>
  </si>
  <si>
    <t xml:space="preserve">Retainage at </t>
  </si>
  <si>
    <t>County</t>
  </si>
  <si>
    <t>County Bid Item No.</t>
  </si>
  <si>
    <t>F</t>
  </si>
  <si>
    <t>Total Stored</t>
  </si>
  <si>
    <t>Date Approved</t>
  </si>
  <si>
    <t>Claimed</t>
  </si>
  <si>
    <t>This Period</t>
  </si>
  <si>
    <t>Previously</t>
  </si>
  <si>
    <t xml:space="preserve">Claimed </t>
  </si>
  <si>
    <t>Material Installed This Period</t>
  </si>
  <si>
    <t>G</t>
  </si>
  <si>
    <t>H</t>
  </si>
  <si>
    <t>Installed This</t>
  </si>
  <si>
    <t>Total Earned To Date (Qty + Material)</t>
  </si>
  <si>
    <t>Pay Application Tab</t>
  </si>
  <si>
    <t>Schedule of Values Tab</t>
  </si>
  <si>
    <t>Fill out the information for the boxes in red</t>
  </si>
  <si>
    <t>Stored material will auto update from the Stored Material Sheet</t>
  </si>
  <si>
    <t>Stored Materials</t>
  </si>
  <si>
    <t>For subsequent applications, copy column D and text past into column A</t>
  </si>
  <si>
    <t xml:space="preserve">Insert Additional Lines as needed, copy formulas from the upper rows down. </t>
  </si>
  <si>
    <t>Previous Payments will need to manually entered from last pay applicaton. All other values will auto calculate.</t>
  </si>
  <si>
    <r>
      <t xml:space="preserve">Period </t>
    </r>
    <r>
      <rPr>
        <sz val="10"/>
        <color indexed="48"/>
        <rFont val="Arial"/>
        <family val="2"/>
      </rPr>
      <t>(4)</t>
    </r>
  </si>
  <si>
    <t>(5) Total value of stored material</t>
  </si>
  <si>
    <t>(3) Total value of stored material being claimed this period</t>
  </si>
  <si>
    <t>(4) Total value of stored material installed this period</t>
  </si>
  <si>
    <t>(6) Maximum amount payable for on-site storage (Auto Calculated)</t>
  </si>
  <si>
    <r>
      <t xml:space="preserve">Material </t>
    </r>
    <r>
      <rPr>
        <sz val="10"/>
        <color indexed="48"/>
        <rFont val="Arial"/>
        <family val="2"/>
      </rPr>
      <t>(5)</t>
    </r>
  </si>
  <si>
    <r>
      <t xml:space="preserve">Value </t>
    </r>
    <r>
      <rPr>
        <sz val="10"/>
        <color indexed="48"/>
        <rFont val="Arial"/>
        <family val="2"/>
      </rPr>
      <t>(6)</t>
    </r>
  </si>
  <si>
    <t>Columsn F, G, and H auto calculate</t>
  </si>
  <si>
    <t>For subsequent pay applications, copy boxes in blue and text paste into the green columns</t>
  </si>
  <si>
    <r>
      <t xml:space="preserve">Input county bid item number, description of materia and the total of all material from all vendors in the </t>
    </r>
    <r>
      <rPr>
        <b/>
        <sz val="10"/>
        <rFont val="Arial"/>
        <family val="2"/>
      </rPr>
      <t>Value Received This Period</t>
    </r>
    <r>
      <rPr>
        <sz val="10"/>
        <rFont val="Arial"/>
        <family val="2"/>
      </rPr>
      <t xml:space="preserve"> (column C)</t>
    </r>
  </si>
  <si>
    <t>FDOT Item Number</t>
  </si>
  <si>
    <t>Totals:</t>
  </si>
  <si>
    <t>Remit Address</t>
  </si>
  <si>
    <t>Supplier #</t>
  </si>
  <si>
    <t>Tax ID #</t>
  </si>
  <si>
    <t>Page 1 of</t>
  </si>
  <si>
    <t>ATTACHMENT 1</t>
  </si>
  <si>
    <t>Name of Entity</t>
  </si>
  <si>
    <t>Relationship</t>
  </si>
  <si>
    <t>Application for Payment No. or Corresponding line item reference to Schedule of Values</t>
  </si>
  <si>
    <t>Explanation</t>
  </si>
  <si>
    <t>ATTACHMENT 2</t>
  </si>
  <si>
    <t>BOCC Doc #</t>
  </si>
  <si>
    <t xml:space="preserve">Hillsborough County Application for Payment         </t>
  </si>
  <si>
    <t>All amounts paid by the County to the Contractor in previous progress payments have been applied by the Contractor and the Subcontractors to promptly pay, in proportionate amounts, all subcontractors, suppliers, and others who have contributed with or materials listed in the Schedule of Values of the previous Payment Applications, except as indicated on Attachment 1, which is incorporated herein, consisting of ____page(s).</t>
  </si>
  <si>
    <t xml:space="preserve">Sworn to (or affirmed) and subscribed before me by means of [_ ] physical presence or [_ ] online notarization,  this ____ day of ______________, 20____, by _____________________________
Personally Known OR Produced Identification  </t>
  </si>
  <si>
    <t>Based on on-site observations and the data comprising this Application for Payment, the undersigned certifies that the Work has progressed to the point indicated herein and to the best of my knowledge, information and belief is in accordance with the Contract Documents and that the CONTRACTOR is entitled to payment of the amount certified herein.</t>
  </si>
  <si>
    <t>FISCAL USE ONLY</t>
  </si>
  <si>
    <t>Payment #</t>
  </si>
  <si>
    <t>Receipt #</t>
  </si>
  <si>
    <t>PO Line</t>
  </si>
  <si>
    <t>Pay Amount</t>
  </si>
  <si>
    <t>Retainage Amt</t>
  </si>
  <si>
    <t>Receipt Amt</t>
  </si>
  <si>
    <t>Total Amt</t>
  </si>
  <si>
    <t>Department</t>
  </si>
  <si>
    <t>Completion Percent:</t>
  </si>
  <si>
    <t>Net Change By Change Orders
(Column 3 minus Column 4)</t>
  </si>
  <si>
    <t>Pursuant to Section 117.05(13)(a), Florida Statutes, the following 
notarial certificate is sufficient for an oath or affirmation: 
STATE OF FLORIDA COUNTY OF HILLSBOROUGH</t>
  </si>
  <si>
    <t>Date Received:</t>
  </si>
  <si>
    <t>The Contractor will apply any sums paid by the County from this Application for Payment to subcontractors, material, supplies and others 
who have contributed work or materials included in the line items referenced in the attached Schedule of Values (less retainage is applicable) except as indicated on Attachment 2, which is incorporated herein, consisting of _____ pages.</t>
  </si>
  <si>
    <t xml:space="preserve">Fill Out the Information in The Following Boxes. </t>
  </si>
  <si>
    <r>
      <t xml:space="preserve">ALL STORED MATERIAL SHOULD BE TOTALED UP PER BID ITEM (example: if there are 3 invoices for item 10, all three invoices should be totaled and that amount input into </t>
    </r>
    <r>
      <rPr>
        <b/>
        <sz val="10"/>
        <rFont val="Arial"/>
        <family val="2"/>
      </rPr>
      <t>Value Received This Period</t>
    </r>
    <r>
      <rPr>
        <sz val="10"/>
        <rFont val="Arial"/>
        <family val="2"/>
      </rPr>
      <t>)</t>
    </r>
  </si>
  <si>
    <r>
      <t>The total value of the material installed this period should, per item number, should be totaled and input int</t>
    </r>
    <r>
      <rPr>
        <b/>
        <sz val="10"/>
        <rFont val="Arial"/>
        <family val="2"/>
      </rPr>
      <t xml:space="preserve"> Value Installed This Period</t>
    </r>
  </si>
  <si>
    <t>The remaining columns will automaticaly calculate and pull the correspondeing values to the schedule of values.</t>
  </si>
  <si>
    <t>Column 1 should include the supplier, and invoice number for each should all be input on one line. (Example: 3 invoice for Item 10 should be input as Supplier A - INV ###, Suplier B - INV ###, . . . )</t>
  </si>
  <si>
    <t>Form No. WO CPAAP-4.22.2024</t>
  </si>
  <si>
    <t>THE FOLLOWING SUBCONTRATORS PERFROMED WORK DURING THE CURRENT PAY APPLICATION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</si>
</sst>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0.00;###0.00"/>
    <numFmt numFmtId="165" formatCode="[$$-409]#,##0.00"/>
    <numFmt numFmtId="166" formatCode="[$-409]mmmm\ d\,\ yyyy;@"/>
    <numFmt numFmtId="167" formatCode="###0;###0"/>
    <numFmt numFmtId="168" formatCode="#.0&quot;%&quot;"/>
  </numFmts>
  <fonts count="23" x14ac:knownFonts="1">
    <font>
      <sz val="10"/>
      <name val="Arial"/>
    </font>
    <font>
      <sz val="10"/>
      <name val="Arial"/>
      <family val="2"/>
    </font>
    <font>
      <sz val="8"/>
      <name val="Arial"/>
      <family val="2"/>
    </font>
    <font>
      <sz val="8"/>
      <color indexed="12"/>
      <name val="Arial"/>
      <family val="2"/>
    </font>
    <font>
      <sz val="10"/>
      <color indexed="10"/>
      <name val="Arial"/>
      <family val="2"/>
    </font>
    <font>
      <sz val="11"/>
      <color indexed="10"/>
      <name val="Arial"/>
      <family val="2"/>
    </font>
    <font>
      <sz val="10"/>
      <color indexed="12"/>
      <name val="Arial"/>
      <family val="2"/>
    </font>
    <font>
      <b/>
      <sz val="8"/>
      <name val="Arial"/>
      <family val="2"/>
    </font>
    <font>
      <sz val="8"/>
      <name val="Arial"/>
      <family val="2"/>
    </font>
    <font>
      <sz val="10"/>
      <color indexed="48"/>
      <name val="Arial"/>
      <family val="2"/>
    </font>
    <font>
      <sz val="12"/>
      <name val="Calibri"/>
      <family val="2"/>
      <scheme val="minor"/>
    </font>
    <font>
      <b/>
      <sz val="12"/>
      <name val="Calibri"/>
      <family val="2"/>
      <scheme val="minor"/>
    </font>
    <font>
      <sz val="12"/>
      <color rgb="FF000000"/>
      <name val="Calibri"/>
      <family val="2"/>
      <scheme val="minor"/>
    </font>
    <font>
      <sz val="12"/>
      <color theme="1"/>
      <name val="Calibri"/>
      <family val="2"/>
      <scheme val="minor"/>
    </font>
    <font>
      <sz val="10"/>
      <name val="Arial"/>
      <family val="2"/>
    </font>
    <font>
      <sz val="8"/>
      <color rgb="FF005A9E"/>
      <name val="Arial"/>
      <family val="2"/>
    </font>
    <font>
      <sz val="8"/>
      <color rgb="FF0B049A"/>
      <name val="Arial"/>
      <family val="2"/>
    </font>
    <font>
      <b/>
      <sz val="10"/>
      <name val="Arial"/>
      <family val="2"/>
    </font>
    <font>
      <b/>
      <sz val="11"/>
      <name val="Arial"/>
      <family val="2"/>
    </font>
    <font>
      <sz val="14"/>
      <color rgb="FF000000"/>
      <name val="Times New Roman"/>
      <family val="1"/>
    </font>
    <font>
      <sz val="8"/>
      <color rgb="FF000000"/>
      <name val="Arial"/>
      <family val="2"/>
    </font>
    <font>
      <b/>
      <sz val="12"/>
      <color rgb="FF0070C0"/>
      <name val="Calibri"/>
      <family val="2"/>
      <scheme val="minor"/>
    </font>
    <font>
      <sz val="12"/>
      <color rgb="FF005A9E"/>
      <name val="Calibri"/>
      <family val="2"/>
      <scheme val="minor"/>
    </font>
  </fonts>
  <fills count="4">
    <fill>
      <patternFill patternType="none"/>
    </fill>
    <fill>
      <patternFill patternType="gray125"/>
    </fill>
    <fill>
      <patternFill patternType="gray125">
        <fgColor indexed="9"/>
      </patternFill>
    </fill>
    <fill>
      <patternFill patternType="solid">
        <fgColor rgb="FFFFFFFF"/>
      </patternFill>
    </fill>
  </fills>
  <borders count="5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thin">
        <color indexed="8"/>
      </left>
      <right style="thin">
        <color indexed="64"/>
      </right>
      <top style="thin">
        <color indexed="8"/>
      </top>
      <bottom/>
      <diagonal/>
    </border>
    <border>
      <left style="thin">
        <color indexed="8"/>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auto="1"/>
      </top>
      <bottom style="thin">
        <color auto="1"/>
      </bottom>
      <diagonal/>
    </border>
    <border>
      <left style="thin">
        <color indexed="64"/>
      </left>
      <right/>
      <top style="medium">
        <color indexed="64"/>
      </top>
      <bottom style="thin">
        <color indexed="64"/>
      </bottom>
      <diagonal/>
    </border>
    <border>
      <left/>
      <right/>
      <top style="thin">
        <color indexed="8"/>
      </top>
      <bottom/>
      <diagonal/>
    </border>
    <border>
      <left style="thin">
        <color indexed="64"/>
      </left>
      <right style="thin">
        <color indexed="64"/>
      </right>
      <top style="thin">
        <color indexed="64"/>
      </top>
      <bottom/>
      <diagonal/>
    </border>
    <border>
      <left/>
      <right/>
      <top style="thin">
        <color indexed="64"/>
      </top>
      <bottom/>
      <diagonal/>
    </border>
    <border>
      <left/>
      <right/>
      <top style="double">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33">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7" xfId="0" applyFont="1" applyBorder="1"/>
    <xf numFmtId="0" fontId="2" fillId="0" borderId="10" xfId="0" applyFont="1" applyBorder="1"/>
    <xf numFmtId="0" fontId="2" fillId="0" borderId="11" xfId="0" applyFont="1" applyBorder="1"/>
    <xf numFmtId="0" fontId="2" fillId="1" borderId="1" xfId="0" applyFont="1" applyFill="1" applyBorder="1"/>
    <xf numFmtId="0" fontId="2" fillId="1" borderId="3" xfId="0" applyFont="1" applyFill="1" applyBorder="1"/>
    <xf numFmtId="0" fontId="2" fillId="1" borderId="2" xfId="0" applyFont="1" applyFill="1" applyBorder="1"/>
    <xf numFmtId="0" fontId="3" fillId="0" borderId="0" xfId="0" applyFont="1"/>
    <xf numFmtId="0" fontId="2" fillId="0" borderId="0" xfId="0" applyFont="1" applyAlignment="1">
      <alignment horizontal="center"/>
    </xf>
    <xf numFmtId="0" fontId="2" fillId="0" borderId="12" xfId="0" applyFont="1" applyBorder="1" applyAlignment="1">
      <alignment horizontal="center"/>
    </xf>
    <xf numFmtId="0" fontId="2" fillId="0" borderId="12" xfId="0" applyFont="1" applyBorder="1"/>
    <xf numFmtId="44" fontId="2" fillId="0" borderId="12" xfId="1" applyFont="1" applyBorder="1"/>
    <xf numFmtId="44" fontId="2" fillId="0" borderId="13" xfId="1" applyFont="1" applyBorder="1"/>
    <xf numFmtId="0" fontId="3" fillId="0" borderId="2" xfId="0" applyFont="1" applyBorder="1" applyAlignment="1">
      <alignment horizontal="center"/>
    </xf>
    <xf numFmtId="44" fontId="2" fillId="0" borderId="14" xfId="1" applyFont="1" applyBorder="1"/>
    <xf numFmtId="44" fontId="2" fillId="0" borderId="0" xfId="1" applyFont="1"/>
    <xf numFmtId="14" fontId="2" fillId="0" borderId="6" xfId="1" applyNumberFormat="1" applyFont="1" applyBorder="1"/>
    <xf numFmtId="0" fontId="2" fillId="1" borderId="4" xfId="0" applyFont="1" applyFill="1" applyBorder="1"/>
    <xf numFmtId="0" fontId="2" fillId="1" borderId="5" xfId="0" applyFont="1" applyFill="1" applyBorder="1"/>
    <xf numFmtId="0" fontId="2" fillId="1" borderId="6" xfId="0" applyFont="1" applyFill="1" applyBorder="1"/>
    <xf numFmtId="0" fontId="6" fillId="0" borderId="0" xfId="0" applyFont="1"/>
    <xf numFmtId="0" fontId="0" fillId="0" borderId="23" xfId="0" applyBorder="1"/>
    <xf numFmtId="0" fontId="0" fillId="0" borderId="24" xfId="0" applyBorder="1"/>
    <xf numFmtId="0" fontId="0" fillId="0" borderId="23" xfId="0" applyBorder="1" applyAlignment="1">
      <alignment horizontal="center"/>
    </xf>
    <xf numFmtId="0" fontId="2" fillId="1" borderId="8" xfId="0" applyFont="1" applyFill="1" applyBorder="1"/>
    <xf numFmtId="0" fontId="7" fillId="2" borderId="30" xfId="0" applyFont="1" applyFill="1" applyBorder="1" applyAlignment="1">
      <alignment horizontal="center"/>
    </xf>
    <xf numFmtId="0" fontId="2" fillId="2" borderId="32" xfId="0" applyFont="1" applyFill="1" applyBorder="1"/>
    <xf numFmtId="0" fontId="2" fillId="2" borderId="33" xfId="0" applyFont="1" applyFill="1" applyBorder="1"/>
    <xf numFmtId="0" fontId="7" fillId="2" borderId="24" xfId="0" applyFont="1" applyFill="1" applyBorder="1" applyAlignment="1">
      <alignment horizontal="center"/>
    </xf>
    <xf numFmtId="0" fontId="2" fillId="2" borderId="22" xfId="0" applyFont="1" applyFill="1" applyBorder="1" applyAlignment="1">
      <alignment horizontal="center"/>
    </xf>
    <xf numFmtId="0" fontId="0" fillId="0" borderId="15" xfId="0" applyBorder="1" applyAlignment="1">
      <alignment horizontal="center"/>
    </xf>
    <xf numFmtId="0" fontId="0" fillId="0" borderId="34"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24" xfId="0" applyBorder="1" applyAlignment="1">
      <alignment horizontal="center"/>
    </xf>
    <xf numFmtId="44" fontId="1" fillId="0" borderId="26" xfId="1" applyBorder="1"/>
    <xf numFmtId="44" fontId="1" fillId="0" borderId="12" xfId="1" applyBorder="1"/>
    <xf numFmtId="0" fontId="10" fillId="0" borderId="0" xfId="0" applyFont="1" applyAlignment="1">
      <alignment horizontal="center"/>
    </xf>
    <xf numFmtId="0" fontId="10" fillId="0" borderId="0" xfId="0" applyFont="1" applyAlignment="1">
      <alignment wrapText="1"/>
    </xf>
    <xf numFmtId="0" fontId="10" fillId="0" borderId="0" xfId="0" applyFont="1" applyAlignment="1">
      <alignment horizontal="center" vertical="center"/>
    </xf>
    <xf numFmtId="0" fontId="10" fillId="0" borderId="0" xfId="0" applyFont="1" applyAlignment="1">
      <alignment horizontal="right"/>
    </xf>
    <xf numFmtId="0" fontId="10" fillId="0" borderId="0" xfId="0" applyFont="1"/>
    <xf numFmtId="0" fontId="11" fillId="0" borderId="0" xfId="0" applyFont="1"/>
    <xf numFmtId="0" fontId="11" fillId="0" borderId="0" xfId="0" applyFont="1" applyAlignment="1">
      <alignment horizontal="center"/>
    </xf>
    <xf numFmtId="10" fontId="11" fillId="0" borderId="0" xfId="0" applyNumberFormat="1" applyFont="1"/>
    <xf numFmtId="0" fontId="11" fillId="0" borderId="0" xfId="0" applyFont="1" applyAlignment="1">
      <alignment horizontal="center" vertical="center"/>
    </xf>
    <xf numFmtId="0" fontId="11" fillId="0" borderId="0" xfId="0" applyFont="1" applyAlignment="1">
      <alignment horizontal="right"/>
    </xf>
    <xf numFmtId="0" fontId="11" fillId="0" borderId="0" xfId="0" applyFont="1" applyAlignment="1">
      <alignment wrapText="1"/>
    </xf>
    <xf numFmtId="14" fontId="11" fillId="0" borderId="0" xfId="0" applyNumberFormat="1" applyFont="1"/>
    <xf numFmtId="14" fontId="11" fillId="0" borderId="0" xfId="0" applyNumberFormat="1" applyFont="1" applyAlignment="1">
      <alignment horizontal="center"/>
    </xf>
    <xf numFmtId="2" fontId="10" fillId="0" borderId="36" xfId="0" applyNumberFormat="1" applyFont="1" applyBorder="1" applyAlignment="1">
      <alignment horizontal="center"/>
    </xf>
    <xf numFmtId="44" fontId="10" fillId="0" borderId="36" xfId="1" applyFont="1" applyFill="1" applyBorder="1" applyAlignment="1">
      <alignment horizontal="right"/>
    </xf>
    <xf numFmtId="44" fontId="10" fillId="0" borderId="36" xfId="1" applyFont="1" applyFill="1" applyBorder="1" applyAlignment="1"/>
    <xf numFmtId="10" fontId="10" fillId="0" borderId="37" xfId="0" applyNumberFormat="1" applyFont="1" applyBorder="1"/>
    <xf numFmtId="44" fontId="10" fillId="0" borderId="12" xfId="1" applyFont="1" applyBorder="1" applyAlignment="1">
      <alignment horizontal="right"/>
    </xf>
    <xf numFmtId="10" fontId="10" fillId="0" borderId="0" xfId="0" applyNumberFormat="1" applyFont="1"/>
    <xf numFmtId="0" fontId="10" fillId="0" borderId="0" xfId="0" applyFont="1" applyAlignment="1">
      <alignment vertical="center"/>
    </xf>
    <xf numFmtId="44" fontId="10" fillId="0" borderId="13" xfId="1" applyFont="1" applyBorder="1" applyAlignment="1">
      <alignment horizontal="right"/>
    </xf>
    <xf numFmtId="0" fontId="2" fillId="1" borderId="40" xfId="0" applyFont="1" applyFill="1" applyBorder="1"/>
    <xf numFmtId="0" fontId="2" fillId="0" borderId="29" xfId="0" applyFont="1" applyBorder="1"/>
    <xf numFmtId="0" fontId="11" fillId="0" borderId="8" xfId="0" applyFont="1" applyBorder="1"/>
    <xf numFmtId="0" fontId="11" fillId="0" borderId="40" xfId="0" applyFont="1" applyBorder="1"/>
    <xf numFmtId="0" fontId="11" fillId="0" borderId="40" xfId="0" applyFont="1" applyBorder="1" applyAlignment="1">
      <alignment vertical="center"/>
    </xf>
    <xf numFmtId="44" fontId="10" fillId="0" borderId="13" xfId="1" applyFont="1" applyFill="1" applyBorder="1" applyAlignment="1">
      <alignment horizontal="right"/>
    </xf>
    <xf numFmtId="44" fontId="1" fillId="0" borderId="41" xfId="1" applyBorder="1"/>
    <xf numFmtId="44" fontId="1" fillId="0" borderId="1" xfId="1" applyBorder="1"/>
    <xf numFmtId="44" fontId="0" fillId="0" borderId="31" xfId="1" applyFont="1" applyBorder="1"/>
    <xf numFmtId="0" fontId="2" fillId="0" borderId="12" xfId="0" applyFont="1" applyBorder="1" applyAlignment="1">
      <alignment horizontal="center" wrapText="1"/>
    </xf>
    <xf numFmtId="44" fontId="0" fillId="0" borderId="41" xfId="1" applyFont="1" applyBorder="1"/>
    <xf numFmtId="44" fontId="0" fillId="0" borderId="1" xfId="1" applyFont="1" applyBorder="1"/>
    <xf numFmtId="44" fontId="0" fillId="0" borderId="25" xfId="1" applyFont="1" applyBorder="1"/>
    <xf numFmtId="44" fontId="0" fillId="0" borderId="27" xfId="1" applyFont="1" applyBorder="1"/>
    <xf numFmtId="14" fontId="15" fillId="0" borderId="0" xfId="0" applyNumberFormat="1" applyFont="1"/>
    <xf numFmtId="0" fontId="14" fillId="0" borderId="0" xfId="0" applyFont="1"/>
    <xf numFmtId="0" fontId="18" fillId="0" borderId="0" xfId="0" applyFont="1"/>
    <xf numFmtId="0" fontId="0" fillId="0" borderId="25" xfId="0" applyBorder="1" applyProtection="1">
      <protection locked="0"/>
    </xf>
    <xf numFmtId="0" fontId="0" fillId="0" borderId="26" xfId="0" applyBorder="1" applyProtection="1">
      <protection locked="0"/>
    </xf>
    <xf numFmtId="44" fontId="1" fillId="0" borderId="26" xfId="1" applyBorder="1" applyProtection="1">
      <protection locked="0"/>
    </xf>
    <xf numFmtId="0" fontId="0" fillId="0" borderId="27" xfId="0" applyBorder="1" applyProtection="1">
      <protection locked="0"/>
    </xf>
    <xf numFmtId="0" fontId="14" fillId="0" borderId="12" xfId="0" quotePrefix="1" applyFont="1" applyBorder="1" applyProtection="1">
      <protection locked="0"/>
    </xf>
    <xf numFmtId="44" fontId="1" fillId="0" borderId="12" xfId="1" applyBorder="1" applyProtection="1">
      <protection locked="0"/>
    </xf>
    <xf numFmtId="0" fontId="0" fillId="0" borderId="12" xfId="0" applyBorder="1" applyProtection="1">
      <protection locked="0"/>
    </xf>
    <xf numFmtId="0" fontId="0" fillId="0" borderId="12" xfId="0" quotePrefix="1" applyBorder="1" applyProtection="1">
      <protection locked="0"/>
    </xf>
    <xf numFmtId="0" fontId="0" fillId="0" borderId="28" xfId="0" applyBorder="1" applyProtection="1">
      <protection locked="0"/>
    </xf>
    <xf numFmtId="0" fontId="1" fillId="0" borderId="23" xfId="0" applyFont="1" applyBorder="1" applyAlignment="1">
      <alignment horizontal="center"/>
    </xf>
    <xf numFmtId="167" fontId="12" fillId="3" borderId="12" xfId="0" applyNumberFormat="1" applyFont="1" applyFill="1" applyBorder="1" applyAlignment="1" applyProtection="1">
      <alignment horizontal="center"/>
      <protection locked="0"/>
    </xf>
    <xf numFmtId="0" fontId="10" fillId="3" borderId="1" xfId="0" applyFont="1" applyFill="1" applyBorder="1" applyAlignment="1" applyProtection="1">
      <alignment wrapText="1"/>
      <protection locked="0"/>
    </xf>
    <xf numFmtId="164" fontId="12" fillId="3" borderId="12" xfId="0" applyNumberFormat="1" applyFont="1" applyFill="1" applyBorder="1" applyAlignment="1" applyProtection="1">
      <alignment horizontal="right" wrapText="1"/>
      <protection locked="0"/>
    </xf>
    <xf numFmtId="0" fontId="10" fillId="3" borderId="12" xfId="0" applyFont="1" applyFill="1" applyBorder="1" applyAlignment="1" applyProtection="1">
      <alignment horizontal="center" wrapText="1"/>
      <protection locked="0"/>
    </xf>
    <xf numFmtId="44" fontId="12" fillId="3" borderId="12" xfId="1" applyFont="1" applyFill="1" applyBorder="1" applyAlignment="1" applyProtection="1">
      <alignment horizontal="right" wrapText="1"/>
      <protection locked="0"/>
    </xf>
    <xf numFmtId="167" fontId="12" fillId="0" borderId="12" xfId="0" applyNumberFormat="1" applyFont="1" applyBorder="1" applyAlignment="1" applyProtection="1">
      <alignment horizontal="center"/>
      <protection locked="0"/>
    </xf>
    <xf numFmtId="0" fontId="10" fillId="0" borderId="1" xfId="0" applyFont="1" applyBorder="1" applyAlignment="1" applyProtection="1">
      <alignment wrapText="1"/>
      <protection locked="0"/>
    </xf>
    <xf numFmtId="164" fontId="12" fillId="0" borderId="12" xfId="0" applyNumberFormat="1" applyFont="1" applyBorder="1" applyAlignment="1" applyProtection="1">
      <alignment horizontal="right" wrapText="1"/>
      <protection locked="0"/>
    </xf>
    <xf numFmtId="0" fontId="10" fillId="0" borderId="12" xfId="0" applyFont="1" applyBorder="1" applyAlignment="1" applyProtection="1">
      <alignment horizontal="center" wrapText="1"/>
      <protection locked="0"/>
    </xf>
    <xf numFmtId="44" fontId="12" fillId="0" borderId="12" xfId="1" applyFont="1" applyFill="1" applyBorder="1" applyAlignment="1" applyProtection="1">
      <alignment horizontal="right" wrapText="1"/>
      <protection locked="0"/>
    </xf>
    <xf numFmtId="2" fontId="10" fillId="0" borderId="3" xfId="0" applyNumberFormat="1" applyFont="1" applyBorder="1" applyAlignment="1" applyProtection="1">
      <alignment horizontal="center"/>
      <protection locked="0"/>
    </xf>
    <xf numFmtId="44" fontId="10" fillId="0" borderId="36" xfId="1" applyFont="1" applyFill="1" applyBorder="1" applyAlignment="1" applyProtection="1">
      <alignment horizontal="center"/>
      <protection locked="0"/>
    </xf>
    <xf numFmtId="2" fontId="10" fillId="0" borderId="36" xfId="0" applyNumberFormat="1" applyFont="1" applyBorder="1" applyAlignment="1" applyProtection="1">
      <alignment horizontal="center"/>
      <protection locked="0"/>
    </xf>
    <xf numFmtId="0" fontId="2" fillId="0" borderId="12" xfId="0" applyFont="1" applyBorder="1" applyProtection="1">
      <protection locked="0"/>
    </xf>
    <xf numFmtId="14" fontId="2" fillId="0" borderId="12" xfId="1" applyNumberFormat="1" applyFont="1" applyBorder="1" applyProtection="1">
      <protection locked="0"/>
    </xf>
    <xf numFmtId="44" fontId="2" fillId="0" borderId="12" xfId="1" applyFont="1" applyBorder="1" applyProtection="1">
      <protection locked="0"/>
    </xf>
    <xf numFmtId="0" fontId="2" fillId="0" borderId="2" xfId="0" applyFont="1" applyBorder="1" applyProtection="1">
      <protection locked="0"/>
    </xf>
    <xf numFmtId="168" fontId="16" fillId="0" borderId="3" xfId="0" applyNumberFormat="1" applyFont="1" applyBorder="1" applyProtection="1">
      <protection locked="0"/>
    </xf>
    <xf numFmtId="0" fontId="1" fillId="0" borderId="0" xfId="0" applyFont="1"/>
    <xf numFmtId="0" fontId="10" fillId="0" borderId="38" xfId="0" applyFont="1" applyBorder="1" applyAlignment="1">
      <alignment horizontal="center" vertical="center" wrapText="1"/>
    </xf>
    <xf numFmtId="10" fontId="10" fillId="0" borderId="35" xfId="0" applyNumberFormat="1" applyFont="1" applyBorder="1" applyAlignment="1">
      <alignment horizontal="center" wrapText="1"/>
    </xf>
    <xf numFmtId="0" fontId="10" fillId="0" borderId="39" xfId="0" applyFont="1" applyBorder="1" applyAlignment="1">
      <alignment horizontal="center" vertical="center" wrapText="1"/>
    </xf>
    <xf numFmtId="167" fontId="12" fillId="3" borderId="1" xfId="0" applyNumberFormat="1" applyFont="1" applyFill="1" applyBorder="1" applyAlignment="1" applyProtection="1">
      <alignment horizontal="center"/>
      <protection locked="0"/>
    </xf>
    <xf numFmtId="167" fontId="12" fillId="0" borderId="1" xfId="0" applyNumberFormat="1" applyFont="1" applyBorder="1" applyAlignment="1" applyProtection="1">
      <alignment horizontal="center"/>
      <protection locked="0"/>
    </xf>
    <xf numFmtId="0" fontId="10" fillId="0" borderId="43" xfId="0" applyFont="1" applyBorder="1" applyAlignment="1">
      <alignment horizontal="center" vertical="center" wrapText="1"/>
    </xf>
    <xf numFmtId="165" fontId="10" fillId="0" borderId="0" xfId="0" applyNumberFormat="1" applyFont="1" applyAlignment="1">
      <alignment horizontal="right"/>
    </xf>
    <xf numFmtId="165" fontId="10" fillId="0" borderId="0" xfId="0" applyNumberFormat="1" applyFont="1"/>
    <xf numFmtId="0" fontId="10" fillId="0" borderId="0" xfId="0" applyFont="1" applyAlignment="1" applyProtection="1">
      <alignment horizontal="center" vertical="center"/>
      <protection locked="0"/>
    </xf>
    <xf numFmtId="0" fontId="10" fillId="0" borderId="0" xfId="0" applyFont="1" applyAlignment="1" applyProtection="1">
      <alignment horizontal="right"/>
      <protection locked="0"/>
    </xf>
    <xf numFmtId="165" fontId="10" fillId="0" borderId="0" xfId="0" applyNumberFormat="1" applyFont="1" applyAlignment="1" applyProtection="1">
      <alignment horizontal="right"/>
      <protection locked="0"/>
    </xf>
    <xf numFmtId="0" fontId="10" fillId="0" borderId="42" xfId="0" applyFont="1" applyBorder="1" applyAlignment="1">
      <alignment horizontal="center" vertical="center" wrapText="1"/>
    </xf>
    <xf numFmtId="0" fontId="11" fillId="0" borderId="0" xfId="0" applyFont="1" applyAlignment="1" applyProtection="1">
      <alignment wrapText="1"/>
      <protection locked="0"/>
    </xf>
    <xf numFmtId="44" fontId="10" fillId="0" borderId="0" xfId="1" applyFont="1" applyBorder="1" applyAlignment="1">
      <alignment horizontal="right"/>
    </xf>
    <xf numFmtId="44" fontId="10" fillId="0" borderId="0" xfId="1" applyFont="1" applyBorder="1"/>
    <xf numFmtId="0" fontId="2" fillId="0" borderId="1" xfId="0" applyFont="1" applyBorder="1" applyAlignment="1">
      <alignment horizontal="right"/>
    </xf>
    <xf numFmtId="0" fontId="13" fillId="0" borderId="45" xfId="0" applyFont="1" applyBorder="1" applyAlignment="1" applyProtection="1">
      <alignment horizontal="center" vertical="center"/>
      <protection locked="0"/>
    </xf>
    <xf numFmtId="0" fontId="10" fillId="0" borderId="45" xfId="0" applyFont="1" applyBorder="1" applyAlignment="1" applyProtection="1">
      <alignment wrapText="1"/>
      <protection locked="0"/>
    </xf>
    <xf numFmtId="0" fontId="10" fillId="0" borderId="45" xfId="0" applyFont="1" applyBorder="1" applyAlignment="1" applyProtection="1">
      <alignment horizontal="center" vertical="center"/>
      <protection locked="0"/>
    </xf>
    <xf numFmtId="0" fontId="10" fillId="0" borderId="45" xfId="0" applyFont="1" applyBorder="1" applyAlignment="1" applyProtection="1">
      <alignment horizontal="right"/>
      <protection locked="0"/>
    </xf>
    <xf numFmtId="165" fontId="10" fillId="0" borderId="45" xfId="0" applyNumberFormat="1" applyFont="1" applyBorder="1" applyAlignment="1" applyProtection="1">
      <alignment horizontal="right"/>
      <protection locked="0"/>
    </xf>
    <xf numFmtId="10" fontId="10" fillId="0" borderId="45" xfId="0" applyNumberFormat="1" applyFont="1" applyBorder="1"/>
    <xf numFmtId="0" fontId="13" fillId="0" borderId="0" xfId="0" applyFont="1" applyAlignment="1" applyProtection="1">
      <alignment horizontal="center" vertical="center"/>
      <protection locked="0"/>
    </xf>
    <xf numFmtId="0" fontId="10" fillId="0" borderId="0" xfId="0" applyFont="1" applyAlignment="1" applyProtection="1">
      <alignment wrapText="1"/>
      <protection locked="0"/>
    </xf>
    <xf numFmtId="0" fontId="0" fillId="0" borderId="13" xfId="0" applyBorder="1" applyProtection="1">
      <protection locked="0"/>
    </xf>
    <xf numFmtId="44" fontId="1" fillId="0" borderId="13" xfId="1" applyBorder="1" applyProtection="1">
      <protection locked="0"/>
    </xf>
    <xf numFmtId="44" fontId="1" fillId="0" borderId="13" xfId="1" applyBorder="1"/>
    <xf numFmtId="44" fontId="0" fillId="0" borderId="4" xfId="1" applyFont="1" applyBorder="1"/>
    <xf numFmtId="44" fontId="0" fillId="0" borderId="46" xfId="1" applyFont="1" applyBorder="1"/>
    <xf numFmtId="44" fontId="0" fillId="0" borderId="47" xfId="1" applyFont="1" applyBorder="1"/>
    <xf numFmtId="0" fontId="0" fillId="0" borderId="30" xfId="0" applyBorder="1"/>
    <xf numFmtId="44" fontId="1" fillId="0" borderId="30" xfId="1" applyBorder="1"/>
    <xf numFmtId="14" fontId="3" fillId="0" borderId="2" xfId="0" applyNumberFormat="1" applyFont="1" applyBorder="1" applyAlignment="1">
      <alignment horizontal="center"/>
    </xf>
    <xf numFmtId="14" fontId="3" fillId="0" borderId="9" xfId="0" applyNumberFormat="1" applyFont="1" applyBorder="1" applyAlignment="1">
      <alignment horizontal="center"/>
    </xf>
    <xf numFmtId="0" fontId="2" fillId="1" borderId="44" xfId="0" applyFont="1" applyFill="1" applyBorder="1"/>
    <xf numFmtId="0" fontId="5" fillId="0" borderId="30" xfId="0" applyFont="1" applyBorder="1"/>
    <xf numFmtId="0" fontId="0" fillId="0" borderId="30" xfId="0" applyBorder="1" applyAlignment="1">
      <alignment horizontal="center" vertical="center"/>
    </xf>
    <xf numFmtId="0" fontId="19" fillId="0" borderId="0" xfId="0" applyFont="1"/>
    <xf numFmtId="0" fontId="2" fillId="0" borderId="0" xfId="0" applyFont="1" applyAlignment="1">
      <alignment horizontal="center" vertical="center"/>
    </xf>
    <xf numFmtId="0" fontId="2" fillId="0" borderId="0" xfId="0" applyFont="1" applyAlignment="1">
      <alignment horizontal="left"/>
    </xf>
    <xf numFmtId="0" fontId="2" fillId="0" borderId="52" xfId="0" applyFont="1" applyBorder="1"/>
    <xf numFmtId="0" fontId="3" fillId="0" borderId="12" xfId="0" applyFont="1" applyBorder="1" applyAlignment="1">
      <alignment horizontal="center"/>
    </xf>
    <xf numFmtId="14" fontId="3" fillId="0" borderId="12" xfId="0" applyNumberFormat="1" applyFont="1" applyBorder="1" applyAlignment="1">
      <alignment horizontal="center"/>
    </xf>
    <xf numFmtId="0" fontId="21" fillId="0" borderId="8" xfId="0" applyFont="1" applyBorder="1" applyAlignment="1">
      <alignment horizontal="center" vertical="center"/>
    </xf>
    <xf numFmtId="14" fontId="21" fillId="0" borderId="40" xfId="0" applyNumberFormat="1" applyFont="1" applyBorder="1" applyAlignment="1">
      <alignment horizontal="center"/>
    </xf>
    <xf numFmtId="0" fontId="15" fillId="0" borderId="2" xfId="0" applyFont="1" applyBorder="1" applyAlignment="1" applyProtection="1">
      <alignment horizontal="right"/>
      <protection locked="0"/>
    </xf>
    <xf numFmtId="166" fontId="15" fillId="0" borderId="2" xfId="0" applyNumberFormat="1" applyFont="1" applyBorder="1" applyAlignment="1" applyProtection="1">
      <alignment horizontal="right"/>
      <protection locked="0"/>
    </xf>
    <xf numFmtId="166" fontId="15" fillId="0" borderId="12" xfId="0" applyNumberFormat="1" applyFont="1" applyBorder="1" applyAlignment="1" applyProtection="1">
      <alignment horizontal="right"/>
      <protection locked="0"/>
    </xf>
    <xf numFmtId="14" fontId="2" fillId="0" borderId="12" xfId="0" applyNumberFormat="1" applyFont="1" applyBorder="1"/>
    <xf numFmtId="0" fontId="2" fillId="0" borderId="8" xfId="0" applyFont="1" applyBorder="1"/>
    <xf numFmtId="0" fontId="0" fillId="0" borderId="20" xfId="0" applyBorder="1" applyProtection="1">
      <protection locked="0"/>
    </xf>
    <xf numFmtId="0" fontId="10" fillId="0" borderId="0" xfId="0" applyFont="1" applyAlignment="1" applyProtection="1">
      <alignment horizontal="center"/>
      <protection locked="0"/>
    </xf>
    <xf numFmtId="165" fontId="11" fillId="0" borderId="45" xfId="0" applyNumberFormat="1" applyFont="1" applyBorder="1" applyAlignment="1" applyProtection="1">
      <alignment horizontal="right"/>
      <protection locked="0"/>
    </xf>
    <xf numFmtId="165" fontId="10" fillId="0" borderId="30" xfId="1" applyNumberFormat="1" applyFont="1" applyBorder="1"/>
    <xf numFmtId="14" fontId="15" fillId="0" borderId="12" xfId="0" applyNumberFormat="1" applyFont="1" applyBorder="1" applyProtection="1">
      <protection locked="0"/>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8" xfId="0" applyFont="1" applyBorder="1" applyAlignment="1">
      <alignment horizontal="right"/>
    </xf>
    <xf numFmtId="0" fontId="11" fillId="0" borderId="40" xfId="0" applyFont="1" applyBorder="1" applyAlignment="1">
      <alignment horizontal="right"/>
    </xf>
    <xf numFmtId="0" fontId="22" fillId="0" borderId="8" xfId="0" applyFont="1" applyBorder="1" applyAlignment="1">
      <alignment horizontal="left" wrapText="1"/>
    </xf>
    <xf numFmtId="0" fontId="22" fillId="0" borderId="40" xfId="0" applyFont="1" applyBorder="1" applyAlignment="1">
      <alignment horizontal="left" wrapText="1"/>
    </xf>
    <xf numFmtId="0" fontId="11" fillId="0" borderId="8" xfId="0" applyFont="1" applyBorder="1" applyAlignment="1">
      <alignment horizontal="center"/>
    </xf>
    <xf numFmtId="0" fontId="10" fillId="0" borderId="8" xfId="0" applyFont="1" applyBorder="1" applyAlignment="1" applyProtection="1">
      <alignment horizontal="center"/>
      <protection locked="0"/>
    </xf>
    <xf numFmtId="165" fontId="10" fillId="0" borderId="0" xfId="0" applyNumberFormat="1" applyFont="1" applyAlignment="1">
      <alignment horizontal="center"/>
    </xf>
    <xf numFmtId="0" fontId="10" fillId="0" borderId="0" xfId="0" applyFont="1" applyAlignment="1">
      <alignment horizontal="left" wrapText="1"/>
    </xf>
    <xf numFmtId="0" fontId="7" fillId="0" borderId="0" xfId="0" applyFont="1" applyAlignment="1">
      <alignment horizontal="right"/>
    </xf>
    <xf numFmtId="0" fontId="7" fillId="0" borderId="0" xfId="0" applyFont="1" applyAlignment="1">
      <alignment horizontal="center"/>
    </xf>
    <xf numFmtId="0" fontId="2" fillId="0" borderId="0" xfId="0" applyFont="1" applyAlignment="1" applyProtection="1">
      <alignment horizontal="left" wrapText="1"/>
      <protection locked="0"/>
    </xf>
    <xf numFmtId="0" fontId="2" fillId="0" borderId="0" xfId="0" applyFont="1" applyAlignment="1">
      <alignment horizontal="left"/>
    </xf>
    <xf numFmtId="0" fontId="15" fillId="0" borderId="12" xfId="0" applyFont="1" applyBorder="1" applyAlignment="1" applyProtection="1">
      <alignment horizontal="left"/>
      <protection locked="0"/>
    </xf>
    <xf numFmtId="0" fontId="15" fillId="0" borderId="14" xfId="0" applyFont="1" applyBorder="1" applyAlignment="1" applyProtection="1">
      <alignment horizontal="left"/>
      <protection locked="0"/>
    </xf>
    <xf numFmtId="0" fontId="2" fillId="0" borderId="1" xfId="0" applyFont="1" applyBorder="1" applyAlignment="1">
      <alignment horizontal="left"/>
    </xf>
    <xf numFmtId="0" fontId="2" fillId="0" borderId="40" xfId="0" applyFont="1" applyBorder="1" applyAlignment="1">
      <alignment horizontal="left"/>
    </xf>
    <xf numFmtId="0" fontId="2" fillId="0" borderId="2" xfId="0" applyFont="1" applyBorder="1" applyAlignment="1">
      <alignment horizontal="left"/>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51" xfId="0" applyFont="1" applyBorder="1" applyAlignment="1">
      <alignment horizontal="center" vertic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left"/>
    </xf>
    <xf numFmtId="0" fontId="2" fillId="0" borderId="1" xfId="0" applyFont="1" applyBorder="1" applyAlignment="1">
      <alignment horizontal="right"/>
    </xf>
    <xf numFmtId="0" fontId="2" fillId="0" borderId="3" xfId="0" applyFont="1" applyBorder="1" applyAlignment="1">
      <alignment horizontal="right"/>
    </xf>
    <xf numFmtId="0" fontId="2" fillId="0" borderId="2" xfId="0" applyFont="1" applyBorder="1" applyAlignment="1">
      <alignment horizontal="right"/>
    </xf>
    <xf numFmtId="0" fontId="2" fillId="0" borderId="3" xfId="0" applyFont="1" applyBorder="1" applyAlignment="1">
      <alignment horizontal="center"/>
    </xf>
    <xf numFmtId="0" fontId="2" fillId="0" borderId="0" xfId="0" applyFont="1" applyAlignment="1">
      <alignment horizontal="left" vertical="top" wrapText="1"/>
    </xf>
    <xf numFmtId="0" fontId="20" fillId="0" borderId="0" xfId="0" applyFont="1" applyAlignment="1" applyProtection="1">
      <alignment horizontal="left" vertical="top" wrapText="1"/>
      <protection locked="0"/>
    </xf>
    <xf numFmtId="0" fontId="2" fillId="0" borderId="44" xfId="0" applyFont="1" applyBorder="1" applyAlignment="1">
      <alignment horizontal="left"/>
    </xf>
    <xf numFmtId="0" fontId="2" fillId="0" borderId="8" xfId="0" applyFont="1" applyBorder="1" applyAlignment="1">
      <alignment horizontal="center"/>
    </xf>
    <xf numFmtId="0" fontId="2" fillId="0" borderId="1"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12"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8" xfId="0" applyFont="1" applyBorder="1" applyAlignment="1">
      <alignment horizontal="center"/>
    </xf>
    <xf numFmtId="0" fontId="2" fillId="0" borderId="51" xfId="0" applyFont="1" applyBorder="1" applyAlignment="1">
      <alignment horizontal="center"/>
    </xf>
    <xf numFmtId="0" fontId="17" fillId="1" borderId="1" xfId="0" applyFont="1" applyFill="1" applyBorder="1" applyAlignment="1">
      <alignment horizontal="center"/>
    </xf>
    <xf numFmtId="0" fontId="17" fillId="1" borderId="3" xfId="0" applyFont="1" applyFill="1" applyBorder="1" applyAlignment="1">
      <alignment horizontal="center"/>
    </xf>
    <xf numFmtId="0" fontId="17" fillId="1" borderId="2" xfId="0" applyFont="1" applyFill="1" applyBorder="1" applyAlignment="1">
      <alignment horizontal="center"/>
    </xf>
    <xf numFmtId="0" fontId="2" fillId="0" borderId="49" xfId="0" applyFont="1" applyBorder="1" applyAlignment="1">
      <alignment horizontal="left" wrapText="1"/>
    </xf>
    <xf numFmtId="0" fontId="2" fillId="0" borderId="48" xfId="0" applyFont="1" applyBorder="1" applyAlignment="1">
      <alignment horizontal="left"/>
    </xf>
    <xf numFmtId="0" fontId="2" fillId="0" borderId="50" xfId="0" applyFont="1" applyBorder="1" applyAlignment="1">
      <alignment horizontal="left"/>
    </xf>
    <xf numFmtId="0" fontId="2" fillId="0" borderId="0" xfId="0" applyFont="1" applyAlignment="1">
      <alignment horizontal="left" wrapText="1"/>
    </xf>
    <xf numFmtId="0" fontId="3" fillId="0" borderId="3" xfId="0" applyFont="1" applyBorder="1" applyAlignment="1">
      <alignment horizontal="left"/>
    </xf>
    <xf numFmtId="0" fontId="3" fillId="0" borderId="2" xfId="0" applyFont="1" applyBorder="1" applyAlignment="1">
      <alignment horizontal="left"/>
    </xf>
    <xf numFmtId="0" fontId="3" fillId="0" borderId="53" xfId="0" applyFont="1" applyBorder="1" applyAlignment="1">
      <alignment horizontal="left"/>
    </xf>
    <xf numFmtId="0" fontId="3" fillId="0" borderId="54" xfId="0" applyFont="1" applyBorder="1" applyAlignment="1">
      <alignment horizontal="left"/>
    </xf>
    <xf numFmtId="0" fontId="3" fillId="0" borderId="55" xfId="0" applyFont="1" applyBorder="1" applyAlignment="1">
      <alignment horizontal="left"/>
    </xf>
    <xf numFmtId="0" fontId="17" fillId="0" borderId="12" xfId="0" applyFont="1" applyBorder="1" applyAlignment="1">
      <alignment horizontal="center"/>
    </xf>
    <xf numFmtId="0" fontId="4" fillId="0" borderId="0" xfId="0" applyFont="1" applyAlignment="1">
      <alignment horizontal="center"/>
    </xf>
    <xf numFmtId="0" fontId="7" fillId="0" borderId="8" xfId="0" applyFont="1" applyBorder="1" applyAlignment="1">
      <alignment horizontal="center"/>
    </xf>
    <xf numFmtId="0" fontId="0" fillId="0" borderId="20" xfId="0" applyBorder="1" applyAlignment="1" applyProtection="1">
      <alignment horizontal="left"/>
      <protection locked="0"/>
    </xf>
    <xf numFmtId="0" fontId="0" fillId="0" borderId="22" xfId="0" applyBorder="1" applyAlignment="1" applyProtection="1">
      <alignment horizontal="left"/>
      <protection locked="0"/>
    </xf>
    <xf numFmtId="0" fontId="0" fillId="0" borderId="20"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9" xfId="0" applyBorder="1" applyAlignment="1">
      <alignment horizont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 fillId="0" borderId="20" xfId="0" applyFont="1" applyBorder="1" applyAlignment="1">
      <alignment horizontal="center" vertical="center" wrapText="1"/>
    </xf>
    <xf numFmtId="0" fontId="1" fillId="0" borderId="22" xfId="0" applyFont="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005A9E"/>
      <color rgb="FF0B04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82</xdr:row>
      <xdr:rowOff>0</xdr:rowOff>
    </xdr:from>
    <xdr:to>
      <xdr:col>16</xdr:col>
      <xdr:colOff>285751</xdr:colOff>
      <xdr:row>100</xdr:row>
      <xdr:rowOff>86437</xdr:rowOff>
    </xdr:to>
    <xdr:pic>
      <xdr:nvPicPr>
        <xdr:cNvPr id="4" name="Picture 3">
          <a:extLst>
            <a:ext uri="{FF2B5EF4-FFF2-40B4-BE49-F238E27FC236}">
              <a16:creationId xmlns:a16="http://schemas.microsoft.com/office/drawing/2014/main" id="{E93C53B5-7CDB-9D1B-DCF4-79CD528457F6}"/>
            </a:ext>
          </a:extLst>
        </xdr:cNvPr>
        <xdr:cNvPicPr>
          <a:picLocks noChangeAspect="1"/>
        </xdr:cNvPicPr>
      </xdr:nvPicPr>
      <xdr:blipFill>
        <a:blip xmlns:r="http://schemas.openxmlformats.org/officeDocument/2006/relationships" r:embed="rId1"/>
        <a:stretch>
          <a:fillRect/>
        </a:stretch>
      </xdr:blipFill>
      <xdr:spPr>
        <a:xfrm>
          <a:off x="1" y="8181975"/>
          <a:ext cx="10039350" cy="3001087"/>
        </a:xfrm>
        <a:prstGeom prst="rect">
          <a:avLst/>
        </a:prstGeom>
      </xdr:spPr>
    </xdr:pic>
    <xdr:clientData/>
  </xdr:twoCellAnchor>
  <xdr:twoCellAnchor editAs="oneCell">
    <xdr:from>
      <xdr:col>0</xdr:col>
      <xdr:colOff>0</xdr:colOff>
      <xdr:row>3</xdr:row>
      <xdr:rowOff>9525</xdr:rowOff>
    </xdr:from>
    <xdr:to>
      <xdr:col>10</xdr:col>
      <xdr:colOff>104775</xdr:colOff>
      <xdr:row>41</xdr:row>
      <xdr:rowOff>38566</xdr:rowOff>
    </xdr:to>
    <xdr:pic>
      <xdr:nvPicPr>
        <xdr:cNvPr id="5" name="Picture 4">
          <a:extLst>
            <a:ext uri="{FF2B5EF4-FFF2-40B4-BE49-F238E27FC236}">
              <a16:creationId xmlns:a16="http://schemas.microsoft.com/office/drawing/2014/main" id="{40B3BBFF-2ECF-DE86-441F-78E1EB4AD1C8}"/>
            </a:ext>
          </a:extLst>
        </xdr:cNvPr>
        <xdr:cNvPicPr>
          <a:picLocks noChangeAspect="1"/>
        </xdr:cNvPicPr>
      </xdr:nvPicPr>
      <xdr:blipFill>
        <a:blip xmlns:r="http://schemas.openxmlformats.org/officeDocument/2006/relationships" r:embed="rId2"/>
        <a:stretch>
          <a:fillRect/>
        </a:stretch>
      </xdr:blipFill>
      <xdr:spPr>
        <a:xfrm>
          <a:off x="0" y="523875"/>
          <a:ext cx="6200775" cy="6182191"/>
        </a:xfrm>
        <a:prstGeom prst="rect">
          <a:avLst/>
        </a:prstGeom>
      </xdr:spPr>
    </xdr:pic>
    <xdr:clientData/>
  </xdr:twoCellAnchor>
  <xdr:twoCellAnchor editAs="oneCell">
    <xdr:from>
      <xdr:col>0</xdr:col>
      <xdr:colOff>0</xdr:colOff>
      <xdr:row>48</xdr:row>
      <xdr:rowOff>9526</xdr:rowOff>
    </xdr:from>
    <xdr:to>
      <xdr:col>21</xdr:col>
      <xdr:colOff>243624</xdr:colOff>
      <xdr:row>73</xdr:row>
      <xdr:rowOff>152401</xdr:rowOff>
    </xdr:to>
    <xdr:pic>
      <xdr:nvPicPr>
        <xdr:cNvPr id="6" name="Picture 5">
          <a:extLst>
            <a:ext uri="{FF2B5EF4-FFF2-40B4-BE49-F238E27FC236}">
              <a16:creationId xmlns:a16="http://schemas.microsoft.com/office/drawing/2014/main" id="{3C817AD4-3B21-7709-1CF6-8903052D70DD}"/>
            </a:ext>
          </a:extLst>
        </xdr:cNvPr>
        <xdr:cNvPicPr>
          <a:picLocks noChangeAspect="1"/>
        </xdr:cNvPicPr>
      </xdr:nvPicPr>
      <xdr:blipFill>
        <a:blip xmlns:r="http://schemas.openxmlformats.org/officeDocument/2006/relationships" r:embed="rId3"/>
        <a:stretch>
          <a:fillRect/>
        </a:stretch>
      </xdr:blipFill>
      <xdr:spPr>
        <a:xfrm>
          <a:off x="0" y="7839076"/>
          <a:ext cx="13045224" cy="4191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14654</xdr:colOff>
      <xdr:row>0</xdr:row>
      <xdr:rowOff>0</xdr:rowOff>
    </xdr:from>
    <xdr:to>
      <xdr:col>2</xdr:col>
      <xdr:colOff>163427</xdr:colOff>
      <xdr:row>3</xdr:row>
      <xdr:rowOff>65485</xdr:rowOff>
    </xdr:to>
    <xdr:pic>
      <xdr:nvPicPr>
        <xdr:cNvPr id="3" name="Picture 2">
          <a:extLst>
            <a:ext uri="{FF2B5EF4-FFF2-40B4-BE49-F238E27FC236}">
              <a16:creationId xmlns:a16="http://schemas.microsoft.com/office/drawing/2014/main" id="{DC868B6D-8525-3344-A6F1-67CD69A3DF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54" y="0"/>
          <a:ext cx="1577523" cy="5060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680357</xdr:colOff>
      <xdr:row>1</xdr:row>
      <xdr:rowOff>217714</xdr:rowOff>
    </xdr:from>
    <xdr:to>
      <xdr:col>8</xdr:col>
      <xdr:colOff>359391</xdr:colOff>
      <xdr:row>6</xdr:row>
      <xdr:rowOff>239140</xdr:rowOff>
    </xdr:to>
    <xdr:pic>
      <xdr:nvPicPr>
        <xdr:cNvPr id="3" name="Picture 2">
          <a:extLst>
            <a:ext uri="{FF2B5EF4-FFF2-40B4-BE49-F238E27FC236}">
              <a16:creationId xmlns:a16="http://schemas.microsoft.com/office/drawing/2014/main" id="{F0730F5E-3503-8107-81A4-119F9E283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68732" y="487589"/>
          <a:ext cx="3854159" cy="12596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9DC47-8138-48A3-88E2-816C5B7659BE}">
  <dimension ref="A1:A82"/>
  <sheetViews>
    <sheetView topLeftCell="A30" workbookViewId="0">
      <selection activeCell="A80" sqref="A80"/>
    </sheetView>
  </sheetViews>
  <sheetFormatPr baseColWidth="10" defaultColWidth="8.83203125" defaultRowHeight="13" x14ac:dyDescent="0.15"/>
  <sheetData>
    <row r="1" spans="1:1" ht="14" x14ac:dyDescent="0.15">
      <c r="A1" s="79" t="s">
        <v>121</v>
      </c>
    </row>
    <row r="2" spans="1:1" x14ac:dyDescent="0.15">
      <c r="A2" s="108" t="s">
        <v>170</v>
      </c>
    </row>
    <row r="3" spans="1:1" x14ac:dyDescent="0.15">
      <c r="A3" t="s">
        <v>128</v>
      </c>
    </row>
    <row r="44" spans="1:1" ht="14" x14ac:dyDescent="0.15">
      <c r="A44" s="79" t="s">
        <v>122</v>
      </c>
    </row>
    <row r="45" spans="1:1" x14ac:dyDescent="0.15">
      <c r="A45" s="78" t="s">
        <v>123</v>
      </c>
    </row>
    <row r="46" spans="1:1" x14ac:dyDescent="0.15">
      <c r="A46" s="108" t="s">
        <v>137</v>
      </c>
    </row>
    <row r="47" spans="1:1" x14ac:dyDescent="0.15">
      <c r="A47" s="78" t="s">
        <v>124</v>
      </c>
    </row>
    <row r="48" spans="1:1" x14ac:dyDescent="0.15">
      <c r="A48" s="78" t="s">
        <v>127</v>
      </c>
    </row>
    <row r="49" spans="1:1" x14ac:dyDescent="0.15">
      <c r="A49" s="78"/>
    </row>
    <row r="76" spans="1:1" ht="14" x14ac:dyDescent="0.15">
      <c r="A76" s="79" t="s">
        <v>125</v>
      </c>
    </row>
    <row r="77" spans="1:1" x14ac:dyDescent="0.15">
      <c r="A77" s="108" t="s">
        <v>138</v>
      </c>
    </row>
    <row r="78" spans="1:1" x14ac:dyDescent="0.15">
      <c r="A78" s="108" t="s">
        <v>171</v>
      </c>
    </row>
    <row r="79" spans="1:1" x14ac:dyDescent="0.15">
      <c r="A79" s="108" t="s">
        <v>174</v>
      </c>
    </row>
    <row r="80" spans="1:1" x14ac:dyDescent="0.15">
      <c r="A80" s="108" t="s">
        <v>172</v>
      </c>
    </row>
    <row r="81" spans="1:1" x14ac:dyDescent="0.15">
      <c r="A81" s="78" t="s">
        <v>126</v>
      </c>
    </row>
    <row r="82" spans="1:1" x14ac:dyDescent="0.15">
      <c r="A82" s="108" t="s">
        <v>173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9"/>
  <sheetViews>
    <sheetView view="pageLayout" zoomScale="130" zoomScaleNormal="175" zoomScalePageLayoutView="130" workbookViewId="0">
      <selection activeCell="B7" sqref="B7:G7"/>
    </sheetView>
  </sheetViews>
  <sheetFormatPr baseColWidth="10" defaultColWidth="9.1640625" defaultRowHeight="11" x14ac:dyDescent="0.15"/>
  <cols>
    <col min="1" max="1" width="11.33203125" style="1" customWidth="1"/>
    <col min="2" max="4" width="9.1640625" style="1"/>
    <col min="5" max="5" width="9.6640625" style="1" customWidth="1"/>
    <col min="6" max="7" width="9.1640625" style="1"/>
    <col min="8" max="8" width="7.5" style="1" customWidth="1"/>
    <col min="9" max="9" width="4.5" style="1" bestFit="1" customWidth="1"/>
    <col min="10" max="10" width="14" style="1" customWidth="1"/>
    <col min="11" max="11" width="10.83203125" style="1" customWidth="1"/>
    <col min="12" max="16384" width="9.1640625" style="1"/>
  </cols>
  <sheetData>
    <row r="1" spans="1:11" x14ac:dyDescent="0.15">
      <c r="A1" s="175" t="s">
        <v>152</v>
      </c>
      <c r="B1" s="175"/>
      <c r="C1" s="175"/>
      <c r="D1" s="175"/>
      <c r="E1" s="175"/>
      <c r="F1" s="175"/>
      <c r="G1" s="175"/>
      <c r="H1" s="175"/>
      <c r="I1" s="176" t="s">
        <v>175</v>
      </c>
      <c r="J1" s="176"/>
      <c r="K1" s="176"/>
    </row>
    <row r="3" spans="1:11" ht="12" thickBot="1" x14ac:dyDescent="0.2">
      <c r="J3" s="124" t="s">
        <v>144</v>
      </c>
      <c r="K3" s="106"/>
    </row>
    <row r="4" spans="1:11" ht="7.5" customHeight="1" x14ac:dyDescent="0.15">
      <c r="D4" s="184" t="s">
        <v>168</v>
      </c>
      <c r="E4" s="185"/>
      <c r="F4" s="203"/>
      <c r="G4" s="204"/>
    </row>
    <row r="5" spans="1:11" ht="10.5" customHeight="1" thickBot="1" x14ac:dyDescent="0.2">
      <c r="A5" s="1" t="s">
        <v>22</v>
      </c>
      <c r="D5" s="186"/>
      <c r="E5" s="187"/>
      <c r="F5" s="205"/>
      <c r="G5" s="206"/>
    </row>
    <row r="6" spans="1:11" x14ac:dyDescent="0.15">
      <c r="A6" s="15" t="s">
        <v>100</v>
      </c>
      <c r="B6" s="179"/>
      <c r="C6" s="179"/>
      <c r="D6" s="180"/>
      <c r="E6" s="180"/>
      <c r="F6" s="180"/>
      <c r="G6" s="180"/>
      <c r="J6" s="15" t="s">
        <v>4</v>
      </c>
      <c r="K6" s="154"/>
    </row>
    <row r="7" spans="1:11" x14ac:dyDescent="0.15">
      <c r="A7" s="15" t="s">
        <v>1</v>
      </c>
      <c r="B7" s="179"/>
      <c r="C7" s="179"/>
      <c r="D7" s="179"/>
      <c r="E7" s="179"/>
      <c r="F7" s="179"/>
      <c r="G7" s="179"/>
      <c r="J7" s="15" t="s">
        <v>5</v>
      </c>
      <c r="K7" s="155"/>
    </row>
    <row r="8" spans="1:11" x14ac:dyDescent="0.15">
      <c r="A8" s="15" t="s">
        <v>104</v>
      </c>
      <c r="B8" s="179"/>
      <c r="C8" s="179"/>
      <c r="D8" s="179"/>
      <c r="E8" s="179"/>
      <c r="F8" s="179"/>
      <c r="G8" s="179"/>
      <c r="J8" s="15" t="s">
        <v>99</v>
      </c>
      <c r="K8" s="155"/>
    </row>
    <row r="9" spans="1:11" x14ac:dyDescent="0.15">
      <c r="A9" s="15" t="s">
        <v>2</v>
      </c>
      <c r="B9" s="179"/>
      <c r="C9" s="179"/>
      <c r="D9" s="179"/>
      <c r="E9" s="179"/>
      <c r="F9" s="179"/>
      <c r="G9" s="179"/>
      <c r="J9" s="15" t="s">
        <v>98</v>
      </c>
      <c r="K9" s="156"/>
    </row>
    <row r="10" spans="1:11" x14ac:dyDescent="0.15">
      <c r="A10" s="15" t="s">
        <v>103</v>
      </c>
      <c r="B10" s="179"/>
      <c r="C10" s="179"/>
      <c r="D10" s="179"/>
      <c r="E10" s="179"/>
      <c r="F10" s="179"/>
      <c r="G10" s="179"/>
      <c r="K10" s="77"/>
    </row>
    <row r="11" spans="1:11" x14ac:dyDescent="0.15">
      <c r="A11" s="15" t="s">
        <v>101</v>
      </c>
      <c r="B11" s="179"/>
      <c r="C11" s="179"/>
      <c r="D11" s="179"/>
      <c r="E11" s="179"/>
      <c r="F11" s="179"/>
      <c r="G11" s="179"/>
      <c r="J11" s="15" t="s">
        <v>142</v>
      </c>
      <c r="K11" s="163"/>
    </row>
    <row r="12" spans="1:11" x14ac:dyDescent="0.15">
      <c r="A12" s="15" t="s">
        <v>102</v>
      </c>
      <c r="B12" s="179"/>
      <c r="C12" s="179"/>
      <c r="D12" s="179"/>
      <c r="E12" s="179"/>
      <c r="F12" s="179"/>
      <c r="G12" s="179"/>
      <c r="J12" s="15" t="s">
        <v>143</v>
      </c>
      <c r="K12" s="163"/>
    </row>
    <row r="13" spans="1:11" x14ac:dyDescent="0.15">
      <c r="A13" s="15" t="s">
        <v>141</v>
      </c>
      <c r="B13" s="179"/>
      <c r="C13" s="179"/>
      <c r="D13" s="179"/>
      <c r="E13" s="179"/>
      <c r="F13" s="179"/>
      <c r="G13" s="179"/>
      <c r="J13" s="15" t="s">
        <v>151</v>
      </c>
      <c r="K13" s="163"/>
    </row>
    <row r="14" spans="1:11" ht="3" customHeight="1" x14ac:dyDescent="0.15">
      <c r="A14" s="9"/>
      <c r="B14" s="10"/>
      <c r="C14" s="10"/>
      <c r="D14" s="10"/>
      <c r="E14" s="29"/>
      <c r="F14" s="29"/>
      <c r="G14" s="29"/>
      <c r="H14" s="63"/>
      <c r="I14" s="63"/>
      <c r="J14" s="10"/>
      <c r="K14" s="11"/>
    </row>
    <row r="15" spans="1:11" x14ac:dyDescent="0.15">
      <c r="A15" s="2"/>
      <c r="B15" s="4" t="s">
        <v>8</v>
      </c>
      <c r="C15" s="4"/>
      <c r="D15" s="3"/>
      <c r="H15" s="13" t="s">
        <v>13</v>
      </c>
    </row>
    <row r="16" spans="1:11" x14ac:dyDescent="0.15">
      <c r="A16" s="14">
        <v>1</v>
      </c>
      <c r="B16" s="14">
        <v>2</v>
      </c>
      <c r="C16" s="14">
        <v>3</v>
      </c>
      <c r="D16" s="14">
        <v>4</v>
      </c>
      <c r="F16" s="181" t="s">
        <v>14</v>
      </c>
      <c r="G16" s="190"/>
      <c r="H16" s="190"/>
      <c r="I16" s="183"/>
      <c r="J16" s="16">
        <f>'Schedule of Values'!G74</f>
        <v>0</v>
      </c>
    </row>
    <row r="17" spans="1:11" ht="12" x14ac:dyDescent="0.15">
      <c r="A17" s="14" t="s">
        <v>9</v>
      </c>
      <c r="B17" s="72" t="s">
        <v>111</v>
      </c>
      <c r="C17" s="14" t="s">
        <v>10</v>
      </c>
      <c r="D17" s="14" t="s">
        <v>11</v>
      </c>
      <c r="F17" s="210" t="s">
        <v>166</v>
      </c>
      <c r="G17" s="211"/>
      <c r="H17" s="211"/>
      <c r="I17" s="212"/>
      <c r="J17" s="19">
        <f>C27-D27</f>
        <v>0</v>
      </c>
    </row>
    <row r="18" spans="1:11" x14ac:dyDescent="0.15">
      <c r="A18" s="103"/>
      <c r="B18" s="104"/>
      <c r="C18" s="105"/>
      <c r="D18" s="105"/>
      <c r="F18" s="181" t="s">
        <v>15</v>
      </c>
      <c r="G18" s="182"/>
      <c r="H18" s="182"/>
      <c r="I18" s="183"/>
      <c r="J18" s="16">
        <f>J17+J16</f>
        <v>0</v>
      </c>
    </row>
    <row r="19" spans="1:11" x14ac:dyDescent="0.15">
      <c r="A19" s="103"/>
      <c r="B19" s="104"/>
      <c r="C19" s="105"/>
      <c r="D19" s="105"/>
      <c r="J19" s="20"/>
    </row>
    <row r="20" spans="1:11" x14ac:dyDescent="0.15">
      <c r="A20" s="103"/>
      <c r="B20" s="104"/>
      <c r="C20" s="105"/>
      <c r="D20" s="105"/>
      <c r="F20" s="181" t="s">
        <v>16</v>
      </c>
      <c r="G20" s="182"/>
      <c r="H20" s="182"/>
      <c r="I20" s="183"/>
      <c r="J20" s="16">
        <f>'Schedule of Values'!Q74</f>
        <v>0</v>
      </c>
    </row>
    <row r="21" spans="1:11" x14ac:dyDescent="0.15">
      <c r="A21" s="103"/>
      <c r="B21" s="104"/>
      <c r="C21" s="105"/>
      <c r="D21" s="105"/>
      <c r="F21" s="181" t="s">
        <v>17</v>
      </c>
      <c r="G21" s="182"/>
      <c r="H21" s="182"/>
      <c r="I21" s="183"/>
      <c r="J21" s="16">
        <f>'Schedule of Values'!O74</f>
        <v>0</v>
      </c>
    </row>
    <row r="22" spans="1:11" x14ac:dyDescent="0.15">
      <c r="A22" s="103"/>
      <c r="B22" s="104"/>
      <c r="C22" s="105"/>
      <c r="D22" s="105"/>
      <c r="F22" s="181" t="s">
        <v>18</v>
      </c>
      <c r="G22" s="182"/>
      <c r="H22" s="182"/>
      <c r="I22" s="183"/>
      <c r="J22" s="16">
        <f>J21+J20</f>
        <v>0</v>
      </c>
    </row>
    <row r="23" spans="1:11" x14ac:dyDescent="0.15">
      <c r="A23" s="103"/>
      <c r="B23" s="104"/>
      <c r="C23" s="105"/>
      <c r="D23" s="105"/>
      <c r="F23" s="2" t="s">
        <v>106</v>
      </c>
      <c r="G23" s="107">
        <v>5</v>
      </c>
      <c r="H23" s="4"/>
      <c r="I23" s="3"/>
      <c r="J23" s="16">
        <f>ROUND(J22*(G23/100),2)</f>
        <v>0</v>
      </c>
    </row>
    <row r="24" spans="1:11" x14ac:dyDescent="0.15">
      <c r="A24" s="103"/>
      <c r="B24" s="104"/>
      <c r="C24" s="105"/>
      <c r="D24" s="105"/>
      <c r="F24" s="181" t="s">
        <v>19</v>
      </c>
      <c r="G24" s="182"/>
      <c r="H24" s="182"/>
      <c r="I24" s="183"/>
      <c r="J24" s="16">
        <f>J22-J23</f>
        <v>0</v>
      </c>
    </row>
    <row r="25" spans="1:11" x14ac:dyDescent="0.15">
      <c r="A25" s="103"/>
      <c r="B25" s="104"/>
      <c r="C25" s="105"/>
      <c r="D25" s="105"/>
      <c r="F25" s="181" t="s">
        <v>105</v>
      </c>
      <c r="G25" s="182"/>
      <c r="H25" s="182"/>
      <c r="I25" s="183"/>
      <c r="J25" s="105">
        <v>0</v>
      </c>
    </row>
    <row r="26" spans="1:11" x14ac:dyDescent="0.15">
      <c r="A26" s="103"/>
      <c r="B26" s="104"/>
      <c r="C26" s="105"/>
      <c r="D26" s="105"/>
      <c r="F26" s="181" t="s">
        <v>20</v>
      </c>
      <c r="G26" s="182"/>
      <c r="H26" s="182"/>
      <c r="I26" s="183"/>
      <c r="J26" s="105">
        <v>0</v>
      </c>
    </row>
    <row r="27" spans="1:11" x14ac:dyDescent="0.15">
      <c r="A27" s="5" t="s">
        <v>12</v>
      </c>
      <c r="B27" s="21"/>
      <c r="C27" s="17">
        <f>SUM(C18:C26)</f>
        <v>0</v>
      </c>
      <c r="D27" s="17">
        <f>SUM(D18:D26)</f>
        <v>0</v>
      </c>
      <c r="F27" s="181" t="s">
        <v>21</v>
      </c>
      <c r="G27" s="182"/>
      <c r="H27" s="182"/>
      <c r="I27" s="183"/>
      <c r="J27" s="17">
        <f>J24-J25-J26</f>
        <v>0</v>
      </c>
    </row>
    <row r="28" spans="1:11" ht="3" customHeight="1" x14ac:dyDescent="0.15">
      <c r="A28" s="9"/>
      <c r="B28" s="10"/>
      <c r="C28" s="10"/>
      <c r="D28" s="10"/>
      <c r="E28" s="10"/>
      <c r="F28" s="10"/>
      <c r="G28" s="10"/>
      <c r="H28" s="10"/>
      <c r="I28" s="10"/>
      <c r="J28" s="10"/>
      <c r="K28" s="11"/>
    </row>
    <row r="29" spans="1:11" x14ac:dyDescent="0.15">
      <c r="A29" s="1" t="s">
        <v>23</v>
      </c>
      <c r="B29" s="1" t="s">
        <v>24</v>
      </c>
    </row>
    <row r="30" spans="1:11" x14ac:dyDescent="0.15">
      <c r="A30" s="1" t="s">
        <v>25</v>
      </c>
    </row>
    <row r="31" spans="1:11" x14ac:dyDescent="0.15">
      <c r="A31" s="13" t="s">
        <v>27</v>
      </c>
      <c r="B31" s="178" t="s">
        <v>26</v>
      </c>
      <c r="C31" s="178"/>
      <c r="D31" s="178"/>
      <c r="E31" s="178"/>
      <c r="F31" s="178"/>
      <c r="G31" s="178"/>
      <c r="H31" s="178"/>
      <c r="I31" s="178"/>
      <c r="J31" s="178"/>
      <c r="K31" s="178"/>
    </row>
    <row r="32" spans="1:11" x14ac:dyDescent="0.15">
      <c r="A32" s="13" t="s">
        <v>28</v>
      </c>
      <c r="B32" s="178" t="s">
        <v>29</v>
      </c>
      <c r="C32" s="178"/>
      <c r="D32" s="178"/>
      <c r="E32" s="178"/>
      <c r="F32" s="178"/>
      <c r="G32" s="178"/>
      <c r="H32" s="178"/>
      <c r="I32" s="178"/>
      <c r="J32" s="178"/>
      <c r="K32" s="178"/>
    </row>
    <row r="33" spans="1:14" x14ac:dyDescent="0.15">
      <c r="A33" s="13" t="s">
        <v>30</v>
      </c>
      <c r="B33" s="178" t="s">
        <v>31</v>
      </c>
      <c r="C33" s="178"/>
      <c r="D33" s="178"/>
      <c r="E33" s="178"/>
      <c r="F33" s="178"/>
      <c r="G33" s="178"/>
      <c r="H33" s="178"/>
      <c r="I33" s="178"/>
      <c r="J33" s="178"/>
      <c r="K33" s="178"/>
    </row>
    <row r="34" spans="1:14" ht="45" customHeight="1" x14ac:dyDescent="0.15">
      <c r="A34" s="147" t="s">
        <v>32</v>
      </c>
      <c r="B34" s="177" t="s">
        <v>153</v>
      </c>
      <c r="C34" s="177"/>
      <c r="D34" s="177"/>
      <c r="E34" s="177"/>
      <c r="F34" s="177"/>
      <c r="G34" s="177"/>
      <c r="H34" s="177"/>
      <c r="I34" s="177"/>
      <c r="J34" s="177"/>
      <c r="K34" s="177"/>
    </row>
    <row r="35" spans="1:14" ht="35.25" customHeight="1" x14ac:dyDescent="0.15">
      <c r="A35" s="147" t="s">
        <v>33</v>
      </c>
      <c r="B35" s="177" t="s">
        <v>169</v>
      </c>
      <c r="C35" s="177"/>
      <c r="D35" s="177"/>
      <c r="E35" s="177"/>
      <c r="F35" s="177"/>
      <c r="G35" s="177"/>
      <c r="H35" s="177"/>
      <c r="I35" s="177"/>
      <c r="J35" s="177"/>
      <c r="K35" s="177"/>
    </row>
    <row r="36" spans="1:14" ht="5.25" customHeight="1" x14ac:dyDescent="0.15"/>
    <row r="37" spans="1:14" ht="11.25" customHeight="1" x14ac:dyDescent="0.15">
      <c r="A37" s="15" t="s">
        <v>3</v>
      </c>
      <c r="B37" s="188" t="s">
        <v>60</v>
      </c>
      <c r="C37" s="194"/>
      <c r="D37" s="194"/>
      <c r="E37" s="189"/>
      <c r="G37" s="195" t="s">
        <v>167</v>
      </c>
      <c r="H37" s="195"/>
      <c r="I37" s="195"/>
      <c r="J37" s="195"/>
      <c r="K37" s="195"/>
    </row>
    <row r="38" spans="1:14" ht="22.5" customHeight="1" x14ac:dyDescent="0.15">
      <c r="A38" s="15" t="s">
        <v>34</v>
      </c>
      <c r="B38" s="188" t="s">
        <v>60</v>
      </c>
      <c r="C38" s="194"/>
      <c r="D38" s="194"/>
      <c r="E38" s="189"/>
      <c r="G38" s="195"/>
      <c r="H38" s="195"/>
      <c r="I38" s="195"/>
      <c r="J38" s="195"/>
      <c r="K38" s="195"/>
    </row>
    <row r="39" spans="1:14" ht="14.25" customHeight="1" x14ac:dyDescent="0.15">
      <c r="A39" s="15" t="s">
        <v>35</v>
      </c>
      <c r="B39" s="188"/>
      <c r="C39" s="189"/>
      <c r="D39" s="15" t="s">
        <v>36</v>
      </c>
      <c r="E39" s="157" t="s">
        <v>60</v>
      </c>
      <c r="G39" s="196" t="s">
        <v>154</v>
      </c>
      <c r="H39" s="196"/>
      <c r="I39" s="196"/>
      <c r="J39" s="196"/>
      <c r="K39" s="196"/>
    </row>
    <row r="40" spans="1:14" ht="12.75" customHeight="1" x14ac:dyDescent="0.2">
      <c r="G40" s="196"/>
      <c r="H40" s="196"/>
      <c r="I40" s="196"/>
      <c r="J40" s="196"/>
      <c r="K40" s="196"/>
      <c r="N40" s="146"/>
    </row>
    <row r="41" spans="1:14" ht="18" x14ac:dyDescent="0.2">
      <c r="A41" s="158" t="s">
        <v>37</v>
      </c>
      <c r="B41" s="198"/>
      <c r="C41" s="198"/>
      <c r="D41" s="198"/>
      <c r="E41" s="1" t="s">
        <v>38</v>
      </c>
      <c r="G41" s="196"/>
      <c r="H41" s="196"/>
      <c r="I41" s="196"/>
      <c r="J41" s="196"/>
      <c r="K41" s="196"/>
      <c r="N41" s="146"/>
    </row>
    <row r="42" spans="1:14" x14ac:dyDescent="0.15">
      <c r="A42" s="197" t="s">
        <v>39</v>
      </c>
      <c r="B42" s="197"/>
      <c r="C42" s="194"/>
      <c r="D42" s="194"/>
    </row>
    <row r="43" spans="1:14" x14ac:dyDescent="0.15">
      <c r="A43" s="148"/>
      <c r="B43" s="148"/>
      <c r="C43" s="13"/>
      <c r="D43" s="13"/>
    </row>
    <row r="44" spans="1:14" x14ac:dyDescent="0.15">
      <c r="A44" s="148"/>
      <c r="B44" s="148"/>
      <c r="C44" s="13"/>
      <c r="D44" s="13"/>
    </row>
    <row r="45" spans="1:14" ht="3" customHeight="1" x14ac:dyDescent="0.15">
      <c r="A45" s="9"/>
      <c r="B45" s="10"/>
      <c r="C45" s="10"/>
      <c r="D45" s="10"/>
      <c r="E45" s="10"/>
      <c r="F45" s="10"/>
      <c r="G45" s="10"/>
      <c r="H45" s="10"/>
      <c r="I45" s="10"/>
      <c r="J45" s="10"/>
      <c r="K45" s="11"/>
    </row>
    <row r="46" spans="1:14" x14ac:dyDescent="0.15">
      <c r="A46" s="1" t="s">
        <v>40</v>
      </c>
    </row>
    <row r="47" spans="1:14" ht="35.25" customHeight="1" x14ac:dyDescent="0.15">
      <c r="A47" s="213" t="s">
        <v>155</v>
      </c>
      <c r="B47" s="213"/>
      <c r="C47" s="213"/>
      <c r="D47" s="213"/>
      <c r="E47" s="213"/>
      <c r="F47" s="213"/>
      <c r="G47" s="213"/>
      <c r="H47" s="213"/>
      <c r="I47" s="213"/>
      <c r="J47" s="213"/>
      <c r="K47" s="213"/>
    </row>
    <row r="48" spans="1:14" ht="20.25" customHeight="1" x14ac:dyDescent="0.15">
      <c r="A48" s="181" t="s">
        <v>41</v>
      </c>
      <c r="B48" s="190"/>
      <c r="C48" s="183"/>
      <c r="D48" s="188"/>
      <c r="E48" s="194"/>
      <c r="F48" s="194"/>
      <c r="G48" s="194"/>
      <c r="H48" s="189"/>
      <c r="J48" s="15" t="s">
        <v>42</v>
      </c>
      <c r="K48" s="103"/>
    </row>
    <row r="49" spans="1:11" ht="20.25" customHeight="1" x14ac:dyDescent="0.15">
      <c r="A49" s="181" t="s">
        <v>43</v>
      </c>
      <c r="B49" s="190"/>
      <c r="C49" s="183"/>
      <c r="D49" s="199"/>
      <c r="E49" s="200"/>
      <c r="F49" s="200"/>
      <c r="G49" s="200"/>
      <c r="H49" s="201"/>
    </row>
    <row r="50" spans="1:11" ht="18.75" customHeight="1" x14ac:dyDescent="0.15">
      <c r="A50" s="191" t="s">
        <v>44</v>
      </c>
      <c r="B50" s="192"/>
      <c r="C50" s="193"/>
      <c r="D50" s="199"/>
      <c r="E50" s="200"/>
      <c r="F50" s="200"/>
      <c r="G50" s="200"/>
      <c r="H50" s="201"/>
      <c r="J50" s="15" t="s">
        <v>42</v>
      </c>
      <c r="K50" s="103"/>
    </row>
    <row r="51" spans="1:11" ht="12" customHeight="1" x14ac:dyDescent="0.15">
      <c r="A51" s="207" t="s">
        <v>156</v>
      </c>
      <c r="B51" s="208"/>
      <c r="C51" s="208"/>
      <c r="D51" s="208"/>
      <c r="E51" s="208"/>
      <c r="F51" s="208"/>
      <c r="G51" s="208"/>
      <c r="H51" s="208"/>
      <c r="I51" s="208"/>
      <c r="J51" s="208"/>
      <c r="K51" s="209"/>
    </row>
    <row r="52" spans="1:11" x14ac:dyDescent="0.15">
      <c r="A52" s="14" t="s">
        <v>159</v>
      </c>
      <c r="B52" s="202" t="s">
        <v>160</v>
      </c>
      <c r="C52" s="202"/>
      <c r="D52" s="188" t="s">
        <v>161</v>
      </c>
      <c r="E52" s="189"/>
      <c r="F52" s="202" t="s">
        <v>162</v>
      </c>
      <c r="G52" s="202"/>
      <c r="J52" s="15" t="s">
        <v>164</v>
      </c>
      <c r="K52" s="15"/>
    </row>
    <row r="53" spans="1:11" ht="12" customHeight="1" x14ac:dyDescent="0.15">
      <c r="A53" s="14"/>
      <c r="B53" s="202"/>
      <c r="C53" s="202"/>
      <c r="D53" s="188"/>
      <c r="E53" s="189"/>
      <c r="F53" s="202"/>
      <c r="G53" s="202"/>
      <c r="J53" s="15" t="s">
        <v>142</v>
      </c>
      <c r="K53" s="15"/>
    </row>
    <row r="54" spans="1:11" ht="12" customHeight="1" x14ac:dyDescent="0.15">
      <c r="A54" s="14"/>
      <c r="B54" s="202"/>
      <c r="C54" s="202"/>
      <c r="D54" s="188"/>
      <c r="E54" s="189"/>
      <c r="F54" s="202"/>
      <c r="G54" s="202"/>
      <c r="J54" s="15" t="s">
        <v>157</v>
      </c>
      <c r="K54" s="15"/>
    </row>
    <row r="55" spans="1:11" ht="12" customHeight="1" x14ac:dyDescent="0.15">
      <c r="A55" s="14"/>
      <c r="B55" s="202"/>
      <c r="C55" s="202"/>
      <c r="D55" s="188"/>
      <c r="E55" s="189"/>
      <c r="F55" s="202"/>
      <c r="G55" s="202"/>
      <c r="J55" s="15" t="s">
        <v>158</v>
      </c>
      <c r="K55" s="15"/>
    </row>
    <row r="56" spans="1:11" ht="12" customHeight="1" x14ac:dyDescent="0.15">
      <c r="A56" s="14"/>
      <c r="B56" s="202"/>
      <c r="C56" s="202"/>
      <c r="D56" s="188"/>
      <c r="E56" s="189"/>
      <c r="F56" s="202"/>
      <c r="G56" s="202"/>
      <c r="J56" s="15" t="s">
        <v>165</v>
      </c>
      <c r="K56" s="15"/>
    </row>
    <row r="57" spans="1:11" ht="12" customHeight="1" x14ac:dyDescent="0.15">
      <c r="A57" s="14"/>
      <c r="B57" s="202"/>
      <c r="C57" s="202"/>
      <c r="D57" s="188"/>
      <c r="E57" s="189"/>
      <c r="F57" s="202"/>
      <c r="G57" s="202"/>
    </row>
    <row r="58" spans="1:11" ht="12" customHeight="1" x14ac:dyDescent="0.15">
      <c r="A58" s="14"/>
      <c r="B58" s="202"/>
      <c r="C58" s="202"/>
      <c r="D58" s="188"/>
      <c r="E58" s="189"/>
      <c r="F58" s="202"/>
      <c r="G58" s="202"/>
    </row>
    <row r="59" spans="1:11" ht="12" customHeight="1" x14ac:dyDescent="0.15">
      <c r="A59" s="15" t="s">
        <v>163</v>
      </c>
      <c r="B59" s="202"/>
      <c r="C59" s="202"/>
      <c r="D59" s="188"/>
      <c r="E59" s="189"/>
      <c r="F59" s="202"/>
      <c r="G59" s="202"/>
    </row>
  </sheetData>
  <sheetProtection sheet="1" objects="1" scenarios="1" formatCells="0" selectLockedCells="1"/>
  <mergeCells count="67">
    <mergeCell ref="A51:K51"/>
    <mergeCell ref="F26:I26"/>
    <mergeCell ref="F16:I16"/>
    <mergeCell ref="F17:I17"/>
    <mergeCell ref="F18:I18"/>
    <mergeCell ref="F20:I20"/>
    <mergeCell ref="A47:K47"/>
    <mergeCell ref="F4:G5"/>
    <mergeCell ref="F21:I21"/>
    <mergeCell ref="F22:I22"/>
    <mergeCell ref="F24:I24"/>
    <mergeCell ref="F25:I25"/>
    <mergeCell ref="F59:G59"/>
    <mergeCell ref="D57:E57"/>
    <mergeCell ref="F57:G57"/>
    <mergeCell ref="B52:C52"/>
    <mergeCell ref="D52:E52"/>
    <mergeCell ref="F52:G52"/>
    <mergeCell ref="B58:C58"/>
    <mergeCell ref="D58:E58"/>
    <mergeCell ref="F58:G58"/>
    <mergeCell ref="F53:G53"/>
    <mergeCell ref="F54:G54"/>
    <mergeCell ref="F55:G55"/>
    <mergeCell ref="F56:G56"/>
    <mergeCell ref="B59:C59"/>
    <mergeCell ref="D53:E53"/>
    <mergeCell ref="D54:E54"/>
    <mergeCell ref="D55:E55"/>
    <mergeCell ref="D56:E56"/>
    <mergeCell ref="B57:C57"/>
    <mergeCell ref="B53:C53"/>
    <mergeCell ref="B54:C54"/>
    <mergeCell ref="B55:C55"/>
    <mergeCell ref="B56:C56"/>
    <mergeCell ref="D59:E59"/>
    <mergeCell ref="A48:C48"/>
    <mergeCell ref="A49:C49"/>
    <mergeCell ref="A50:C50"/>
    <mergeCell ref="B35:K35"/>
    <mergeCell ref="B37:E37"/>
    <mergeCell ref="G37:K38"/>
    <mergeCell ref="B38:E38"/>
    <mergeCell ref="G39:K41"/>
    <mergeCell ref="A42:B42"/>
    <mergeCell ref="C42:D42"/>
    <mergeCell ref="B41:D41"/>
    <mergeCell ref="B39:C39"/>
    <mergeCell ref="D50:H50"/>
    <mergeCell ref="D49:H49"/>
    <mergeCell ref="D48:H48"/>
    <mergeCell ref="A1:H1"/>
    <mergeCell ref="I1:K1"/>
    <mergeCell ref="B34:K34"/>
    <mergeCell ref="B33:K33"/>
    <mergeCell ref="B32:K32"/>
    <mergeCell ref="B31:K31"/>
    <mergeCell ref="B6:G6"/>
    <mergeCell ref="B7:G7"/>
    <mergeCell ref="B8:G8"/>
    <mergeCell ref="B9:G9"/>
    <mergeCell ref="B10:G10"/>
    <mergeCell ref="B11:G11"/>
    <mergeCell ref="B12:G12"/>
    <mergeCell ref="B13:G13"/>
    <mergeCell ref="F27:I27"/>
    <mergeCell ref="D4:E5"/>
  </mergeCells>
  <phoneticPr fontId="8" type="noConversion"/>
  <pageMargins left="0.25" right="0.25" top="0.10416666666666667" bottom="0.14423076923076922" header="0.5" footer="0.5"/>
  <pageSetup orientation="portrait" horizontalDpi="4294967294"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R90"/>
  <sheetViews>
    <sheetView tabSelected="1" view="pageLayout" topLeftCell="A53" zoomScale="70" zoomScaleNormal="85" zoomScalePageLayoutView="70" workbookViewId="0">
      <selection activeCell="A78" sqref="A78:D79"/>
    </sheetView>
  </sheetViews>
  <sheetFormatPr baseColWidth="10" defaultColWidth="11.6640625" defaultRowHeight="16" x14ac:dyDescent="0.2"/>
  <cols>
    <col min="1" max="1" width="15" style="42" customWidth="1"/>
    <col min="2" max="2" width="22.33203125" style="42" customWidth="1"/>
    <col min="3" max="3" width="108.5" style="43" customWidth="1"/>
    <col min="4" max="4" width="15.6640625" style="44" customWidth="1"/>
    <col min="5" max="5" width="12.6640625" style="45" customWidth="1"/>
    <col min="6" max="6" width="16.6640625" style="45" customWidth="1"/>
    <col min="7" max="7" width="19.1640625" style="45" customWidth="1"/>
    <col min="8" max="8" width="14.33203125" style="46" customWidth="1"/>
    <col min="9" max="9" width="16.5" style="46" customWidth="1"/>
    <col min="10" max="10" width="16.5" style="42" customWidth="1"/>
    <col min="11" max="11" width="16.6640625" style="46" customWidth="1"/>
    <col min="12" max="12" width="16" style="42" customWidth="1"/>
    <col min="13" max="14" width="15.5" style="46" customWidth="1"/>
    <col min="15" max="15" width="15.83203125" style="60" customWidth="1"/>
    <col min="16" max="16" width="12.83203125" style="46" customWidth="1"/>
    <col min="17" max="17" width="17.33203125" style="46" customWidth="1"/>
    <col min="18" max="18" width="15.1640625" style="46" customWidth="1"/>
    <col min="19" max="16384" width="11.6640625" style="46"/>
  </cols>
  <sheetData>
    <row r="1" spans="1:252" ht="21" customHeight="1" thickBot="1" x14ac:dyDescent="0.25">
      <c r="A1" s="164" t="s">
        <v>76</v>
      </c>
      <c r="B1" s="165"/>
      <c r="C1" s="165"/>
      <c r="D1" s="165"/>
      <c r="E1" s="165"/>
      <c r="F1" s="165"/>
      <c r="G1" s="165"/>
      <c r="H1" s="165"/>
      <c r="I1" s="165"/>
      <c r="J1" s="165"/>
      <c r="K1" s="165"/>
      <c r="L1" s="165"/>
      <c r="M1" s="165"/>
      <c r="N1" s="165"/>
      <c r="O1" s="165"/>
      <c r="P1" s="165"/>
      <c r="Q1" s="165"/>
      <c r="R1" s="166"/>
    </row>
    <row r="2" spans="1:252" ht="21" customHeight="1" x14ac:dyDescent="0.2">
      <c r="A2" s="50"/>
      <c r="B2" s="50"/>
      <c r="C2" s="50"/>
      <c r="D2" s="50"/>
      <c r="E2" s="50"/>
      <c r="F2" s="50"/>
      <c r="G2" s="50"/>
      <c r="H2" s="50"/>
      <c r="I2" s="50"/>
      <c r="J2" s="50"/>
      <c r="K2" s="50"/>
      <c r="L2" s="50"/>
      <c r="M2" s="50"/>
      <c r="N2" s="50"/>
      <c r="O2" s="50"/>
      <c r="P2" s="50"/>
      <c r="Q2" s="50"/>
      <c r="R2" s="50"/>
    </row>
    <row r="3" spans="1:252" x14ac:dyDescent="0.2">
      <c r="A3" s="50"/>
      <c r="B3" s="50"/>
      <c r="C3" s="50"/>
      <c r="D3" s="50"/>
      <c r="E3" s="50"/>
      <c r="F3" s="50"/>
      <c r="G3" s="50"/>
      <c r="H3" s="50"/>
      <c r="I3" s="50"/>
      <c r="J3" s="50"/>
      <c r="K3" s="50"/>
      <c r="L3" s="50"/>
      <c r="M3" s="171" t="str">
        <f>'Pay Application'!I1</f>
        <v>Form No. WO CPAAP-4.22.2024</v>
      </c>
      <c r="N3" s="171"/>
      <c r="O3" s="171"/>
      <c r="P3" s="171"/>
      <c r="Q3" s="171"/>
      <c r="R3" s="50"/>
    </row>
    <row r="4" spans="1:252" ht="19.5" customHeight="1" x14ac:dyDescent="0.2">
      <c r="K4" s="47"/>
      <c r="L4" s="48"/>
      <c r="M4" s="167" t="s">
        <v>71</v>
      </c>
      <c r="N4" s="167"/>
      <c r="O4" s="167"/>
      <c r="P4" s="167"/>
      <c r="Q4" s="152">
        <f>'Pay Application'!K6</f>
        <v>0</v>
      </c>
    </row>
    <row r="5" spans="1:252" ht="19.5" customHeight="1" x14ac:dyDescent="0.2">
      <c r="A5" s="65" t="s">
        <v>75</v>
      </c>
      <c r="B5" s="169">
        <f>'Pay Application'!B6</f>
        <v>0</v>
      </c>
      <c r="C5" s="169"/>
      <c r="K5" s="47"/>
      <c r="M5" s="168" t="s">
        <v>72</v>
      </c>
      <c r="N5" s="168"/>
      <c r="O5" s="168"/>
      <c r="P5" s="168"/>
      <c r="Q5" s="153">
        <f>'Pay Application'!K7</f>
        <v>0</v>
      </c>
    </row>
    <row r="6" spans="1:252" ht="19.5" customHeight="1" x14ac:dyDescent="0.2">
      <c r="A6" s="66" t="s">
        <v>86</v>
      </c>
      <c r="B6" s="170">
        <f>'Pay Application'!B7</f>
        <v>0</v>
      </c>
      <c r="C6" s="170"/>
      <c r="K6" s="47"/>
      <c r="M6" s="168" t="s">
        <v>73</v>
      </c>
      <c r="N6" s="168"/>
      <c r="O6" s="168"/>
      <c r="P6" s="168"/>
      <c r="Q6" s="153">
        <f>'Pay Application'!K8</f>
        <v>0</v>
      </c>
    </row>
    <row r="7" spans="1:252" ht="19.5" customHeight="1" x14ac:dyDescent="0.2">
      <c r="A7" s="67" t="s">
        <v>77</v>
      </c>
      <c r="B7" s="170">
        <f>'Pay Application'!B8</f>
        <v>0</v>
      </c>
      <c r="C7" s="170"/>
      <c r="K7" s="47"/>
      <c r="M7" s="168" t="s">
        <v>74</v>
      </c>
      <c r="N7" s="168"/>
      <c r="O7" s="168"/>
      <c r="P7" s="168"/>
      <c r="Q7" s="153">
        <f>'Pay Application'!K9</f>
        <v>0</v>
      </c>
    </row>
    <row r="8" spans="1:252" s="47" customFormat="1" x14ac:dyDescent="0.2">
      <c r="A8" s="48"/>
      <c r="B8" s="48"/>
      <c r="C8" s="52"/>
      <c r="D8" s="50"/>
      <c r="E8" s="51"/>
      <c r="F8" s="51"/>
      <c r="G8" s="51"/>
      <c r="H8" s="48"/>
      <c r="I8" s="48"/>
      <c r="J8" s="48"/>
      <c r="K8" s="53"/>
      <c r="L8" s="54"/>
      <c r="O8" s="49"/>
    </row>
    <row r="9" spans="1:252" ht="51" x14ac:dyDescent="0.2">
      <c r="A9" s="111" t="s">
        <v>108</v>
      </c>
      <c r="B9" s="114" t="s">
        <v>139</v>
      </c>
      <c r="C9" s="120" t="s">
        <v>92</v>
      </c>
      <c r="D9" s="109" t="s">
        <v>78</v>
      </c>
      <c r="E9" s="109" t="s">
        <v>87</v>
      </c>
      <c r="F9" s="109" t="s">
        <v>79</v>
      </c>
      <c r="G9" s="109" t="s">
        <v>80</v>
      </c>
      <c r="H9" s="109" t="s">
        <v>81</v>
      </c>
      <c r="I9" s="109" t="s">
        <v>82</v>
      </c>
      <c r="J9" s="109" t="s">
        <v>83</v>
      </c>
      <c r="K9" s="109" t="s">
        <v>84</v>
      </c>
      <c r="L9" s="109" t="s">
        <v>93</v>
      </c>
      <c r="M9" s="109" t="s">
        <v>94</v>
      </c>
      <c r="N9" s="109" t="s">
        <v>116</v>
      </c>
      <c r="O9" s="109" t="s">
        <v>95</v>
      </c>
      <c r="P9" s="109" t="s">
        <v>85</v>
      </c>
      <c r="Q9" s="109" t="s">
        <v>97</v>
      </c>
      <c r="R9" s="110" t="s">
        <v>96</v>
      </c>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row>
    <row r="10" spans="1:252" ht="20.25" customHeight="1" x14ac:dyDescent="0.2">
      <c r="A10" s="90"/>
      <c r="B10" s="112"/>
      <c r="C10" s="91"/>
      <c r="D10" s="92"/>
      <c r="E10" s="93"/>
      <c r="F10" s="94"/>
      <c r="G10" s="62">
        <f t="shared" ref="G10:G67" si="0">ROUND(D10*F10,2)</f>
        <v>0</v>
      </c>
      <c r="H10" s="100"/>
      <c r="I10" s="101"/>
      <c r="J10" s="102"/>
      <c r="K10" s="56">
        <f>ROUND(J10*F10,2)</f>
        <v>0</v>
      </c>
      <c r="L10" s="56">
        <f>IFERROR(VLOOKUP(A10,'Stored Materials'!A:J,9,FALSE),0)</f>
        <v>0</v>
      </c>
      <c r="M10" s="56">
        <f>IFERROR(VLOOKUP(A10,'Stored Materials'!A:J,10,FALSE),0)</f>
        <v>0</v>
      </c>
      <c r="N10" s="56">
        <f>IFERROR(VLOOKUP(A10,'Stored Materials'!A:J,5,FALSE),0)</f>
        <v>0</v>
      </c>
      <c r="O10" s="56">
        <f>IFERROR(L10+M10-N10,0)</f>
        <v>0</v>
      </c>
      <c r="P10" s="55">
        <f>H10+J10</f>
        <v>0</v>
      </c>
      <c r="Q10" s="57">
        <f>I10+K10</f>
        <v>0</v>
      </c>
      <c r="R10" s="58" t="str">
        <f>IFERROR(Q10/G10,"")</f>
        <v/>
      </c>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c r="IJ10" s="42"/>
      <c r="IK10" s="42"/>
      <c r="IL10" s="42"/>
      <c r="IM10" s="42"/>
      <c r="IN10" s="42"/>
      <c r="IO10" s="42"/>
      <c r="IP10" s="42"/>
      <c r="IQ10" s="42"/>
      <c r="IR10" s="42"/>
    </row>
    <row r="11" spans="1:252" ht="20.25" customHeight="1" x14ac:dyDescent="0.2">
      <c r="A11" s="90"/>
      <c r="B11" s="112"/>
      <c r="C11" s="91"/>
      <c r="D11" s="92"/>
      <c r="E11" s="93"/>
      <c r="F11" s="94"/>
      <c r="G11" s="62">
        <f t="shared" si="0"/>
        <v>0</v>
      </c>
      <c r="H11" s="100"/>
      <c r="I11" s="101"/>
      <c r="J11" s="102"/>
      <c r="K11" s="56">
        <f t="shared" ref="K11:K67" si="1">ROUND(J11*F11,2)</f>
        <v>0</v>
      </c>
      <c r="L11" s="56">
        <f>IFERROR(VLOOKUP(A11,'Stored Materials'!A:J,9,FALSE),0)</f>
        <v>0</v>
      </c>
      <c r="M11" s="56">
        <f>IFERROR(VLOOKUP(A11,'Stored Materials'!A:J,10,FALSE),0)</f>
        <v>0</v>
      </c>
      <c r="N11" s="56">
        <f>IFERROR(VLOOKUP(A11,'Stored Materials'!A:J,5,FALSE),0)</f>
        <v>0</v>
      </c>
      <c r="O11" s="56">
        <f t="shared" ref="O11:O67" si="2">IFERROR(L11+M11-N11,0)</f>
        <v>0</v>
      </c>
      <c r="P11" s="55">
        <f t="shared" ref="P11:P67" si="3">H11+J11</f>
        <v>0</v>
      </c>
      <c r="Q11" s="57">
        <f t="shared" ref="Q11:Q67" si="4">I11+K11</f>
        <v>0</v>
      </c>
      <c r="R11" s="58" t="str">
        <f t="shared" ref="R11:R67" si="5">IFERROR(Q11/G11,"")</f>
        <v/>
      </c>
    </row>
    <row r="12" spans="1:252" ht="20.25" customHeight="1" x14ac:dyDescent="0.2">
      <c r="A12" s="90"/>
      <c r="B12" s="112"/>
      <c r="C12" s="91"/>
      <c r="D12" s="92"/>
      <c r="E12" s="93"/>
      <c r="F12" s="94"/>
      <c r="G12" s="62">
        <f t="shared" si="0"/>
        <v>0</v>
      </c>
      <c r="H12" s="100"/>
      <c r="I12" s="101"/>
      <c r="J12" s="102"/>
      <c r="K12" s="56">
        <f t="shared" si="1"/>
        <v>0</v>
      </c>
      <c r="L12" s="56">
        <f>IFERROR(VLOOKUP(A12,'Stored Materials'!A:J,9,FALSE),0)</f>
        <v>0</v>
      </c>
      <c r="M12" s="56">
        <f>IFERROR(VLOOKUP(A12,'Stored Materials'!A:J,10,FALSE),0)</f>
        <v>0</v>
      </c>
      <c r="N12" s="56">
        <f>IFERROR(VLOOKUP(A12,'Stored Materials'!A:J,5,FALSE),0)</f>
        <v>0</v>
      </c>
      <c r="O12" s="56">
        <f t="shared" si="2"/>
        <v>0</v>
      </c>
      <c r="P12" s="55">
        <f t="shared" si="3"/>
        <v>0</v>
      </c>
      <c r="Q12" s="57">
        <f t="shared" si="4"/>
        <v>0</v>
      </c>
      <c r="R12" s="58" t="str">
        <f t="shared" si="5"/>
        <v/>
      </c>
    </row>
    <row r="13" spans="1:252" ht="20.25" customHeight="1" x14ac:dyDescent="0.2">
      <c r="A13" s="90"/>
      <c r="B13" s="112"/>
      <c r="C13" s="91"/>
      <c r="D13" s="92"/>
      <c r="E13" s="93"/>
      <c r="F13" s="94"/>
      <c r="G13" s="62">
        <f t="shared" si="0"/>
        <v>0</v>
      </c>
      <c r="H13" s="100"/>
      <c r="I13" s="101"/>
      <c r="J13" s="102"/>
      <c r="K13" s="56">
        <f t="shared" si="1"/>
        <v>0</v>
      </c>
      <c r="L13" s="56">
        <f>IFERROR(VLOOKUP(A13,'Stored Materials'!A:J,9,FALSE),0)</f>
        <v>0</v>
      </c>
      <c r="M13" s="56">
        <f>IFERROR(VLOOKUP(A13,'Stored Materials'!A:J,10,FALSE),0)</f>
        <v>0</v>
      </c>
      <c r="N13" s="56">
        <f>IFERROR(VLOOKUP(A13,'Stored Materials'!A:J,5,FALSE),0)</f>
        <v>0</v>
      </c>
      <c r="O13" s="56">
        <f t="shared" si="2"/>
        <v>0</v>
      </c>
      <c r="P13" s="55">
        <f t="shared" si="3"/>
        <v>0</v>
      </c>
      <c r="Q13" s="57">
        <f t="shared" si="4"/>
        <v>0</v>
      </c>
      <c r="R13" s="58" t="str">
        <f t="shared" si="5"/>
        <v/>
      </c>
    </row>
    <row r="14" spans="1:252" ht="20.25" customHeight="1" x14ac:dyDescent="0.2">
      <c r="A14" s="90"/>
      <c r="B14" s="112"/>
      <c r="C14" s="91"/>
      <c r="D14" s="92"/>
      <c r="E14" s="93"/>
      <c r="F14" s="94"/>
      <c r="G14" s="62">
        <f t="shared" si="0"/>
        <v>0</v>
      </c>
      <c r="H14" s="100"/>
      <c r="I14" s="101"/>
      <c r="J14" s="102"/>
      <c r="K14" s="56">
        <f t="shared" si="1"/>
        <v>0</v>
      </c>
      <c r="L14" s="56">
        <f>IFERROR(VLOOKUP(A14,'Stored Materials'!A:J,9,FALSE),0)</f>
        <v>0</v>
      </c>
      <c r="M14" s="56">
        <f>IFERROR(VLOOKUP(A14,'Stored Materials'!A:J,10,FALSE),0)</f>
        <v>0</v>
      </c>
      <c r="N14" s="56">
        <f>IFERROR(VLOOKUP(A14,'Stored Materials'!A:J,5,FALSE),0)</f>
        <v>0</v>
      </c>
      <c r="O14" s="56">
        <f t="shared" si="2"/>
        <v>0</v>
      </c>
      <c r="P14" s="55">
        <f t="shared" si="3"/>
        <v>0</v>
      </c>
      <c r="Q14" s="57">
        <f t="shared" si="4"/>
        <v>0</v>
      </c>
      <c r="R14" s="58" t="str">
        <f t="shared" si="5"/>
        <v/>
      </c>
    </row>
    <row r="15" spans="1:252" ht="20.25" customHeight="1" x14ac:dyDescent="0.2">
      <c r="A15" s="90"/>
      <c r="B15" s="112"/>
      <c r="C15" s="91"/>
      <c r="D15" s="92"/>
      <c r="E15" s="93"/>
      <c r="F15" s="94"/>
      <c r="G15" s="62">
        <f>ROUND(D15*F15,2)</f>
        <v>0</v>
      </c>
      <c r="H15" s="100"/>
      <c r="I15" s="101"/>
      <c r="J15" s="102"/>
      <c r="K15" s="56">
        <f t="shared" si="1"/>
        <v>0</v>
      </c>
      <c r="L15" s="56">
        <f>IFERROR(VLOOKUP(A15,'Stored Materials'!A:J,9,FALSE),0)</f>
        <v>0</v>
      </c>
      <c r="M15" s="56">
        <f>IFERROR(VLOOKUP(A15,'Stored Materials'!A:J,10,FALSE),0)</f>
        <v>0</v>
      </c>
      <c r="N15" s="56">
        <f>IFERROR(VLOOKUP(A15,'Stored Materials'!A:J,5,FALSE),0)</f>
        <v>0</v>
      </c>
      <c r="O15" s="56">
        <f t="shared" si="2"/>
        <v>0</v>
      </c>
      <c r="P15" s="55">
        <f t="shared" si="3"/>
        <v>0</v>
      </c>
      <c r="Q15" s="57">
        <f t="shared" si="4"/>
        <v>0</v>
      </c>
      <c r="R15" s="58" t="str">
        <f t="shared" si="5"/>
        <v/>
      </c>
    </row>
    <row r="16" spans="1:252" ht="20.25" customHeight="1" x14ac:dyDescent="0.2">
      <c r="A16" s="90"/>
      <c r="B16" s="112"/>
      <c r="C16" s="91"/>
      <c r="D16" s="92"/>
      <c r="E16" s="93"/>
      <c r="F16" s="94"/>
      <c r="G16" s="62">
        <f t="shared" si="0"/>
        <v>0</v>
      </c>
      <c r="H16" s="100"/>
      <c r="I16" s="101"/>
      <c r="J16" s="102"/>
      <c r="K16" s="56">
        <f t="shared" si="1"/>
        <v>0</v>
      </c>
      <c r="L16" s="56">
        <f>IFERROR(VLOOKUP(A16,'Stored Materials'!A:J,9,FALSE),0)</f>
        <v>0</v>
      </c>
      <c r="M16" s="56">
        <f>IFERROR(VLOOKUP(A16,'Stored Materials'!A:J,10,FALSE),0)</f>
        <v>0</v>
      </c>
      <c r="N16" s="56">
        <f>IFERROR(VLOOKUP(A16,'Stored Materials'!A:J,5,FALSE),0)</f>
        <v>0</v>
      </c>
      <c r="O16" s="56">
        <f t="shared" si="2"/>
        <v>0</v>
      </c>
      <c r="P16" s="55">
        <f t="shared" si="3"/>
        <v>0</v>
      </c>
      <c r="Q16" s="57">
        <f t="shared" si="4"/>
        <v>0</v>
      </c>
      <c r="R16" s="58" t="str">
        <f t="shared" si="5"/>
        <v/>
      </c>
    </row>
    <row r="17" spans="1:18" ht="20.25" customHeight="1" x14ac:dyDescent="0.2">
      <c r="A17" s="90"/>
      <c r="B17" s="112"/>
      <c r="C17" s="91"/>
      <c r="D17" s="92"/>
      <c r="E17" s="93"/>
      <c r="F17" s="94"/>
      <c r="G17" s="62">
        <f t="shared" si="0"/>
        <v>0</v>
      </c>
      <c r="H17" s="100"/>
      <c r="I17" s="101"/>
      <c r="J17" s="102"/>
      <c r="K17" s="56">
        <f t="shared" si="1"/>
        <v>0</v>
      </c>
      <c r="L17" s="56">
        <f>IFERROR(VLOOKUP(A17,'Stored Materials'!A:J,9,FALSE),0)</f>
        <v>0</v>
      </c>
      <c r="M17" s="56">
        <f>IFERROR(VLOOKUP(A17,'Stored Materials'!A:J,10,FALSE),0)</f>
        <v>0</v>
      </c>
      <c r="N17" s="56">
        <f>IFERROR(VLOOKUP(A17,'Stored Materials'!A:J,5,FALSE),0)</f>
        <v>0</v>
      </c>
      <c r="O17" s="56">
        <f t="shared" si="2"/>
        <v>0</v>
      </c>
      <c r="P17" s="55">
        <f t="shared" si="3"/>
        <v>0</v>
      </c>
      <c r="Q17" s="57">
        <f t="shared" si="4"/>
        <v>0</v>
      </c>
      <c r="R17" s="58" t="str">
        <f t="shared" si="5"/>
        <v/>
      </c>
    </row>
    <row r="18" spans="1:18" ht="20.25" customHeight="1" x14ac:dyDescent="0.2">
      <c r="A18" s="90"/>
      <c r="B18" s="112"/>
      <c r="C18" s="91"/>
      <c r="D18" s="92"/>
      <c r="E18" s="93"/>
      <c r="F18" s="94"/>
      <c r="G18" s="62">
        <f t="shared" si="0"/>
        <v>0</v>
      </c>
      <c r="H18" s="100"/>
      <c r="I18" s="101"/>
      <c r="J18" s="102"/>
      <c r="K18" s="56">
        <f t="shared" si="1"/>
        <v>0</v>
      </c>
      <c r="L18" s="56">
        <f>IFERROR(VLOOKUP(A18,'Stored Materials'!A:J,9,FALSE),0)</f>
        <v>0</v>
      </c>
      <c r="M18" s="56">
        <f>IFERROR(VLOOKUP(A18,'Stored Materials'!A:J,10,FALSE),0)</f>
        <v>0</v>
      </c>
      <c r="N18" s="56">
        <f>IFERROR(VLOOKUP(A18,'Stored Materials'!A:J,5,FALSE),0)</f>
        <v>0</v>
      </c>
      <c r="O18" s="56">
        <f t="shared" si="2"/>
        <v>0</v>
      </c>
      <c r="P18" s="55">
        <f t="shared" si="3"/>
        <v>0</v>
      </c>
      <c r="Q18" s="57">
        <f t="shared" si="4"/>
        <v>0</v>
      </c>
      <c r="R18" s="58" t="str">
        <f t="shared" si="5"/>
        <v/>
      </c>
    </row>
    <row r="19" spans="1:18" ht="20.25" customHeight="1" x14ac:dyDescent="0.2">
      <c r="A19" s="90"/>
      <c r="B19" s="112"/>
      <c r="C19" s="91"/>
      <c r="D19" s="92"/>
      <c r="E19" s="93"/>
      <c r="F19" s="94"/>
      <c r="G19" s="62">
        <f t="shared" si="0"/>
        <v>0</v>
      </c>
      <c r="H19" s="100"/>
      <c r="I19" s="101"/>
      <c r="J19" s="102"/>
      <c r="K19" s="56">
        <f t="shared" si="1"/>
        <v>0</v>
      </c>
      <c r="L19" s="56">
        <f>IFERROR(VLOOKUP(A19,'Stored Materials'!A:J,9,FALSE),0)</f>
        <v>0</v>
      </c>
      <c r="M19" s="56">
        <f>IFERROR(VLOOKUP(A19,'Stored Materials'!A:J,10,FALSE),0)</f>
        <v>0</v>
      </c>
      <c r="N19" s="56">
        <f>IFERROR(VLOOKUP(A19,'Stored Materials'!A:J,5,FALSE),0)</f>
        <v>0</v>
      </c>
      <c r="O19" s="56">
        <f t="shared" si="2"/>
        <v>0</v>
      </c>
      <c r="P19" s="55">
        <f t="shared" si="3"/>
        <v>0</v>
      </c>
      <c r="Q19" s="57">
        <f t="shared" si="4"/>
        <v>0</v>
      </c>
      <c r="R19" s="58" t="str">
        <f t="shared" si="5"/>
        <v/>
      </c>
    </row>
    <row r="20" spans="1:18" ht="20.25" customHeight="1" x14ac:dyDescent="0.2">
      <c r="A20" s="90"/>
      <c r="B20" s="112"/>
      <c r="C20" s="91"/>
      <c r="D20" s="92"/>
      <c r="E20" s="93"/>
      <c r="F20" s="94"/>
      <c r="G20" s="62">
        <f t="shared" si="0"/>
        <v>0</v>
      </c>
      <c r="H20" s="100"/>
      <c r="I20" s="101"/>
      <c r="J20" s="102"/>
      <c r="K20" s="56">
        <f t="shared" si="1"/>
        <v>0</v>
      </c>
      <c r="L20" s="56">
        <f>IFERROR(VLOOKUP(A20,'Stored Materials'!A:J,9,FALSE),0)</f>
        <v>0</v>
      </c>
      <c r="M20" s="56">
        <f>IFERROR(VLOOKUP(A20,'Stored Materials'!A:J,10,FALSE),0)</f>
        <v>0</v>
      </c>
      <c r="N20" s="56">
        <f>IFERROR(VLOOKUP(A20,'Stored Materials'!A:J,5,FALSE),0)</f>
        <v>0</v>
      </c>
      <c r="O20" s="56">
        <f t="shared" si="2"/>
        <v>0</v>
      </c>
      <c r="P20" s="55">
        <f t="shared" si="3"/>
        <v>0</v>
      </c>
      <c r="Q20" s="57">
        <f t="shared" si="4"/>
        <v>0</v>
      </c>
      <c r="R20" s="58" t="str">
        <f t="shared" si="5"/>
        <v/>
      </c>
    </row>
    <row r="21" spans="1:18" ht="20.25" customHeight="1" x14ac:dyDescent="0.2">
      <c r="A21" s="90"/>
      <c r="B21" s="112"/>
      <c r="C21" s="91"/>
      <c r="D21" s="92"/>
      <c r="E21" s="93"/>
      <c r="F21" s="94"/>
      <c r="G21" s="62">
        <f t="shared" si="0"/>
        <v>0</v>
      </c>
      <c r="H21" s="100"/>
      <c r="I21" s="101"/>
      <c r="J21" s="102"/>
      <c r="K21" s="56">
        <f t="shared" si="1"/>
        <v>0</v>
      </c>
      <c r="L21" s="56">
        <f>IFERROR(VLOOKUP(A21,'Stored Materials'!A:J,9,FALSE),0)</f>
        <v>0</v>
      </c>
      <c r="M21" s="56">
        <f>IFERROR(VLOOKUP(A21,'Stored Materials'!A:J,10,FALSE),0)</f>
        <v>0</v>
      </c>
      <c r="N21" s="56">
        <f>IFERROR(VLOOKUP(A21,'Stored Materials'!A:J,5,FALSE),0)</f>
        <v>0</v>
      </c>
      <c r="O21" s="56">
        <f t="shared" si="2"/>
        <v>0</v>
      </c>
      <c r="P21" s="55">
        <f t="shared" si="3"/>
        <v>0</v>
      </c>
      <c r="Q21" s="57">
        <f t="shared" si="4"/>
        <v>0</v>
      </c>
      <c r="R21" s="58" t="str">
        <f t="shared" si="5"/>
        <v/>
      </c>
    </row>
    <row r="22" spans="1:18" ht="20.25" customHeight="1" x14ac:dyDescent="0.2">
      <c r="A22" s="90"/>
      <c r="B22" s="112"/>
      <c r="C22" s="91"/>
      <c r="D22" s="92"/>
      <c r="E22" s="93"/>
      <c r="F22" s="94"/>
      <c r="G22" s="62">
        <f t="shared" si="0"/>
        <v>0</v>
      </c>
      <c r="H22" s="100"/>
      <c r="I22" s="101"/>
      <c r="J22" s="102"/>
      <c r="K22" s="56">
        <f t="shared" si="1"/>
        <v>0</v>
      </c>
      <c r="L22" s="56">
        <f>IFERROR(VLOOKUP(A22,'Stored Materials'!A:J,9,FALSE),0)</f>
        <v>0</v>
      </c>
      <c r="M22" s="56">
        <f>IFERROR(VLOOKUP(A22,'Stored Materials'!A:J,10,FALSE),0)</f>
        <v>0</v>
      </c>
      <c r="N22" s="56">
        <f>IFERROR(VLOOKUP(A22,'Stored Materials'!A:J,5,FALSE),0)</f>
        <v>0</v>
      </c>
      <c r="O22" s="56">
        <f t="shared" si="2"/>
        <v>0</v>
      </c>
      <c r="P22" s="55">
        <f t="shared" si="3"/>
        <v>0</v>
      </c>
      <c r="Q22" s="57">
        <f t="shared" si="4"/>
        <v>0</v>
      </c>
      <c r="R22" s="58" t="str">
        <f t="shared" si="5"/>
        <v/>
      </c>
    </row>
    <row r="23" spans="1:18" ht="20.25" customHeight="1" x14ac:dyDescent="0.2">
      <c r="A23" s="90"/>
      <c r="B23" s="112"/>
      <c r="C23" s="91"/>
      <c r="D23" s="92"/>
      <c r="E23" s="93"/>
      <c r="F23" s="94"/>
      <c r="G23" s="62">
        <f t="shared" ref="G23:G52" si="6">ROUND(D23*F23,2)</f>
        <v>0</v>
      </c>
      <c r="H23" s="100"/>
      <c r="I23" s="101"/>
      <c r="J23" s="102"/>
      <c r="K23" s="56">
        <f t="shared" ref="K23:K52" si="7">ROUND(J23*F23,2)</f>
        <v>0</v>
      </c>
      <c r="L23" s="56">
        <f>IFERROR(VLOOKUP(A23,'Stored Materials'!A:J,9,FALSE),0)</f>
        <v>0</v>
      </c>
      <c r="M23" s="56">
        <f>IFERROR(VLOOKUP(A23,'Stored Materials'!A:J,10,FALSE),0)</f>
        <v>0</v>
      </c>
      <c r="N23" s="56">
        <f>IFERROR(VLOOKUP(A23,'Stored Materials'!A:J,5,FALSE),0)</f>
        <v>0</v>
      </c>
      <c r="O23" s="56">
        <f t="shared" si="2"/>
        <v>0</v>
      </c>
      <c r="P23" s="55">
        <f t="shared" ref="P23:P52" si="8">H23+J23</f>
        <v>0</v>
      </c>
      <c r="Q23" s="57">
        <f t="shared" si="4"/>
        <v>0</v>
      </c>
      <c r="R23" s="58" t="str">
        <f t="shared" ref="R23:R52" si="9">IFERROR(Q23/G23,"")</f>
        <v/>
      </c>
    </row>
    <row r="24" spans="1:18" ht="20.25" customHeight="1" x14ac:dyDescent="0.2">
      <c r="A24" s="90"/>
      <c r="B24" s="112"/>
      <c r="C24" s="91"/>
      <c r="D24" s="92"/>
      <c r="E24" s="93"/>
      <c r="F24" s="94"/>
      <c r="G24" s="62">
        <f t="shared" si="6"/>
        <v>0</v>
      </c>
      <c r="H24" s="100"/>
      <c r="I24" s="101"/>
      <c r="J24" s="102"/>
      <c r="K24" s="56">
        <f t="shared" si="7"/>
        <v>0</v>
      </c>
      <c r="L24" s="56">
        <f>IFERROR(VLOOKUP(A24,'Stored Materials'!A:J,9,FALSE),0)</f>
        <v>0</v>
      </c>
      <c r="M24" s="56">
        <f>IFERROR(VLOOKUP(A24,'Stored Materials'!A:J,10,FALSE),0)</f>
        <v>0</v>
      </c>
      <c r="N24" s="56">
        <f>IFERROR(VLOOKUP(A24,'Stored Materials'!A:J,5,FALSE),0)</f>
        <v>0</v>
      </c>
      <c r="O24" s="56">
        <f t="shared" si="2"/>
        <v>0</v>
      </c>
      <c r="P24" s="55">
        <f t="shared" si="8"/>
        <v>0</v>
      </c>
      <c r="Q24" s="57">
        <f t="shared" si="4"/>
        <v>0</v>
      </c>
      <c r="R24" s="58" t="str">
        <f t="shared" si="9"/>
        <v/>
      </c>
    </row>
    <row r="25" spans="1:18" ht="20.25" customHeight="1" x14ac:dyDescent="0.2">
      <c r="A25" s="90"/>
      <c r="B25" s="112"/>
      <c r="C25" s="91"/>
      <c r="D25" s="92"/>
      <c r="E25" s="93"/>
      <c r="F25" s="94"/>
      <c r="G25" s="62">
        <f t="shared" si="6"/>
        <v>0</v>
      </c>
      <c r="H25" s="100"/>
      <c r="I25" s="101"/>
      <c r="J25" s="102"/>
      <c r="K25" s="56">
        <f t="shared" si="7"/>
        <v>0</v>
      </c>
      <c r="L25" s="56">
        <f>IFERROR(VLOOKUP(A25,'Stored Materials'!A:J,9,FALSE),0)</f>
        <v>0</v>
      </c>
      <c r="M25" s="56">
        <f>IFERROR(VLOOKUP(A25,'Stored Materials'!A:J,10,FALSE),0)</f>
        <v>0</v>
      </c>
      <c r="N25" s="56">
        <f>IFERROR(VLOOKUP(A25,'Stored Materials'!A:J,5,FALSE),0)</f>
        <v>0</v>
      </c>
      <c r="O25" s="56">
        <f t="shared" si="2"/>
        <v>0</v>
      </c>
      <c r="P25" s="55">
        <f t="shared" si="8"/>
        <v>0</v>
      </c>
      <c r="Q25" s="57">
        <f t="shared" si="4"/>
        <v>0</v>
      </c>
      <c r="R25" s="58" t="str">
        <f t="shared" si="9"/>
        <v/>
      </c>
    </row>
    <row r="26" spans="1:18" ht="20.25" customHeight="1" x14ac:dyDescent="0.2">
      <c r="A26" s="90"/>
      <c r="B26" s="112"/>
      <c r="C26" s="91"/>
      <c r="D26" s="92"/>
      <c r="E26" s="93"/>
      <c r="F26" s="94"/>
      <c r="G26" s="62">
        <f t="shared" si="6"/>
        <v>0</v>
      </c>
      <c r="H26" s="100"/>
      <c r="I26" s="101"/>
      <c r="J26" s="102"/>
      <c r="K26" s="56">
        <f t="shared" si="7"/>
        <v>0</v>
      </c>
      <c r="L26" s="56">
        <f>IFERROR(VLOOKUP(A26,'Stored Materials'!A:J,9,FALSE),0)</f>
        <v>0</v>
      </c>
      <c r="M26" s="56">
        <f>IFERROR(VLOOKUP(A26,'Stored Materials'!A:J,10,FALSE),0)</f>
        <v>0</v>
      </c>
      <c r="N26" s="56">
        <f>IFERROR(VLOOKUP(A26,'Stored Materials'!A:J,5,FALSE),0)</f>
        <v>0</v>
      </c>
      <c r="O26" s="56">
        <f t="shared" si="2"/>
        <v>0</v>
      </c>
      <c r="P26" s="55">
        <f t="shared" si="8"/>
        <v>0</v>
      </c>
      <c r="Q26" s="57">
        <f t="shared" si="4"/>
        <v>0</v>
      </c>
      <c r="R26" s="58" t="str">
        <f t="shared" si="9"/>
        <v/>
      </c>
    </row>
    <row r="27" spans="1:18" ht="20.25" customHeight="1" x14ac:dyDescent="0.2">
      <c r="A27" s="90"/>
      <c r="B27" s="112"/>
      <c r="C27" s="91"/>
      <c r="D27" s="92"/>
      <c r="E27" s="93"/>
      <c r="F27" s="94"/>
      <c r="G27" s="62">
        <f t="shared" si="6"/>
        <v>0</v>
      </c>
      <c r="H27" s="100"/>
      <c r="I27" s="101"/>
      <c r="J27" s="102"/>
      <c r="K27" s="56">
        <f t="shared" si="7"/>
        <v>0</v>
      </c>
      <c r="L27" s="56">
        <f>IFERROR(VLOOKUP(A27,'Stored Materials'!A:J,9,FALSE),0)</f>
        <v>0</v>
      </c>
      <c r="M27" s="56">
        <f>IFERROR(VLOOKUP(A27,'Stored Materials'!A:J,10,FALSE),0)</f>
        <v>0</v>
      </c>
      <c r="N27" s="56">
        <f>IFERROR(VLOOKUP(A27,'Stored Materials'!A:J,5,FALSE),0)</f>
        <v>0</v>
      </c>
      <c r="O27" s="56">
        <f t="shared" si="2"/>
        <v>0</v>
      </c>
      <c r="P27" s="55">
        <f t="shared" si="8"/>
        <v>0</v>
      </c>
      <c r="Q27" s="57">
        <f t="shared" si="4"/>
        <v>0</v>
      </c>
      <c r="R27" s="58" t="str">
        <f t="shared" si="9"/>
        <v/>
      </c>
    </row>
    <row r="28" spans="1:18" ht="20.25" customHeight="1" x14ac:dyDescent="0.2">
      <c r="A28" s="90"/>
      <c r="B28" s="112"/>
      <c r="C28" s="91"/>
      <c r="D28" s="92"/>
      <c r="E28" s="93"/>
      <c r="F28" s="94"/>
      <c r="G28" s="62">
        <f t="shared" si="6"/>
        <v>0</v>
      </c>
      <c r="H28" s="100"/>
      <c r="I28" s="101"/>
      <c r="J28" s="102"/>
      <c r="K28" s="56">
        <f t="shared" si="7"/>
        <v>0</v>
      </c>
      <c r="L28" s="56">
        <f>IFERROR(VLOOKUP(A28,'Stored Materials'!A:J,9,FALSE),0)</f>
        <v>0</v>
      </c>
      <c r="M28" s="56">
        <f>IFERROR(VLOOKUP(A28,'Stored Materials'!A:J,10,FALSE),0)</f>
        <v>0</v>
      </c>
      <c r="N28" s="56">
        <f>IFERROR(VLOOKUP(A28,'Stored Materials'!A:J,5,FALSE),0)</f>
        <v>0</v>
      </c>
      <c r="O28" s="56">
        <f t="shared" si="2"/>
        <v>0</v>
      </c>
      <c r="P28" s="55">
        <f t="shared" si="8"/>
        <v>0</v>
      </c>
      <c r="Q28" s="57">
        <f t="shared" si="4"/>
        <v>0</v>
      </c>
      <c r="R28" s="58" t="str">
        <f t="shared" si="9"/>
        <v/>
      </c>
    </row>
    <row r="29" spans="1:18" ht="20.25" customHeight="1" x14ac:dyDescent="0.2">
      <c r="A29" s="90"/>
      <c r="B29" s="112"/>
      <c r="C29" s="91"/>
      <c r="D29" s="92"/>
      <c r="E29" s="93"/>
      <c r="F29" s="94"/>
      <c r="G29" s="62">
        <f t="shared" si="6"/>
        <v>0</v>
      </c>
      <c r="H29" s="100"/>
      <c r="I29" s="101"/>
      <c r="J29" s="102"/>
      <c r="K29" s="56">
        <f t="shared" si="7"/>
        <v>0</v>
      </c>
      <c r="L29" s="56">
        <f>IFERROR(VLOOKUP(A29,'Stored Materials'!A:J,9,FALSE),0)</f>
        <v>0</v>
      </c>
      <c r="M29" s="56">
        <f>IFERROR(VLOOKUP(A29,'Stored Materials'!A:J,10,FALSE),0)</f>
        <v>0</v>
      </c>
      <c r="N29" s="56">
        <f>IFERROR(VLOOKUP(A29,'Stored Materials'!A:J,5,FALSE),0)</f>
        <v>0</v>
      </c>
      <c r="O29" s="56">
        <f t="shared" si="2"/>
        <v>0</v>
      </c>
      <c r="P29" s="55">
        <f t="shared" si="8"/>
        <v>0</v>
      </c>
      <c r="Q29" s="57">
        <f t="shared" si="4"/>
        <v>0</v>
      </c>
      <c r="R29" s="58" t="str">
        <f t="shared" si="9"/>
        <v/>
      </c>
    </row>
    <row r="30" spans="1:18" ht="20.25" customHeight="1" x14ac:dyDescent="0.2">
      <c r="A30" s="90"/>
      <c r="B30" s="112"/>
      <c r="C30" s="91"/>
      <c r="D30" s="92"/>
      <c r="E30" s="93"/>
      <c r="F30" s="94"/>
      <c r="G30" s="62">
        <f t="shared" si="6"/>
        <v>0</v>
      </c>
      <c r="H30" s="100"/>
      <c r="I30" s="101"/>
      <c r="J30" s="102"/>
      <c r="K30" s="56">
        <f t="shared" si="7"/>
        <v>0</v>
      </c>
      <c r="L30" s="56">
        <f>IFERROR(VLOOKUP(A30,'Stored Materials'!A:J,9,FALSE),0)</f>
        <v>0</v>
      </c>
      <c r="M30" s="56">
        <f>IFERROR(VLOOKUP(A30,'Stored Materials'!A:J,10,FALSE),0)</f>
        <v>0</v>
      </c>
      <c r="N30" s="56">
        <f>IFERROR(VLOOKUP(A30,'Stored Materials'!A:J,5,FALSE),0)</f>
        <v>0</v>
      </c>
      <c r="O30" s="56">
        <f t="shared" si="2"/>
        <v>0</v>
      </c>
      <c r="P30" s="55">
        <f t="shared" si="8"/>
        <v>0</v>
      </c>
      <c r="Q30" s="57">
        <f t="shared" si="4"/>
        <v>0</v>
      </c>
      <c r="R30" s="58" t="str">
        <f t="shared" si="9"/>
        <v/>
      </c>
    </row>
    <row r="31" spans="1:18" ht="20.25" customHeight="1" x14ac:dyDescent="0.2">
      <c r="A31" s="90"/>
      <c r="B31" s="112"/>
      <c r="C31" s="91"/>
      <c r="D31" s="92"/>
      <c r="E31" s="93"/>
      <c r="F31" s="94"/>
      <c r="G31" s="62">
        <f t="shared" si="6"/>
        <v>0</v>
      </c>
      <c r="H31" s="100"/>
      <c r="I31" s="101"/>
      <c r="J31" s="102"/>
      <c r="K31" s="56">
        <f t="shared" si="7"/>
        <v>0</v>
      </c>
      <c r="L31" s="56">
        <f>IFERROR(VLOOKUP(A31,'Stored Materials'!A:J,9,FALSE),0)</f>
        <v>0</v>
      </c>
      <c r="M31" s="56">
        <f>IFERROR(VLOOKUP(A31,'Stored Materials'!A:J,10,FALSE),0)</f>
        <v>0</v>
      </c>
      <c r="N31" s="56">
        <f>IFERROR(VLOOKUP(A31,'Stored Materials'!A:J,5,FALSE),0)</f>
        <v>0</v>
      </c>
      <c r="O31" s="56">
        <f t="shared" si="2"/>
        <v>0</v>
      </c>
      <c r="P31" s="55">
        <f t="shared" si="8"/>
        <v>0</v>
      </c>
      <c r="Q31" s="57">
        <f t="shared" si="4"/>
        <v>0</v>
      </c>
      <c r="R31" s="58" t="str">
        <f t="shared" si="9"/>
        <v/>
      </c>
    </row>
    <row r="32" spans="1:18" ht="20.25" customHeight="1" x14ac:dyDescent="0.2">
      <c r="A32" s="90"/>
      <c r="B32" s="112"/>
      <c r="C32" s="91"/>
      <c r="D32" s="92"/>
      <c r="E32" s="93"/>
      <c r="F32" s="94"/>
      <c r="G32" s="62">
        <f t="shared" si="6"/>
        <v>0</v>
      </c>
      <c r="H32" s="100"/>
      <c r="I32" s="101"/>
      <c r="J32" s="102"/>
      <c r="K32" s="56">
        <f t="shared" si="7"/>
        <v>0</v>
      </c>
      <c r="L32" s="56">
        <f>IFERROR(VLOOKUP(A32,'Stored Materials'!A:J,9,FALSE),0)</f>
        <v>0</v>
      </c>
      <c r="M32" s="56">
        <f>IFERROR(VLOOKUP(A32,'Stored Materials'!A:J,10,FALSE),0)</f>
        <v>0</v>
      </c>
      <c r="N32" s="56">
        <f>IFERROR(VLOOKUP(A32,'Stored Materials'!A:J,5,FALSE),0)</f>
        <v>0</v>
      </c>
      <c r="O32" s="56">
        <f t="shared" si="2"/>
        <v>0</v>
      </c>
      <c r="P32" s="55">
        <f t="shared" si="8"/>
        <v>0</v>
      </c>
      <c r="Q32" s="57">
        <f t="shared" si="4"/>
        <v>0</v>
      </c>
      <c r="R32" s="58" t="str">
        <f t="shared" si="9"/>
        <v/>
      </c>
    </row>
    <row r="33" spans="1:18" ht="20.25" customHeight="1" x14ac:dyDescent="0.2">
      <c r="A33" s="90"/>
      <c r="B33" s="112"/>
      <c r="C33" s="91"/>
      <c r="D33" s="92"/>
      <c r="E33" s="93"/>
      <c r="F33" s="94"/>
      <c r="G33" s="62">
        <f t="shared" si="6"/>
        <v>0</v>
      </c>
      <c r="H33" s="100"/>
      <c r="I33" s="101"/>
      <c r="J33" s="102"/>
      <c r="K33" s="56">
        <f t="shared" si="7"/>
        <v>0</v>
      </c>
      <c r="L33" s="56">
        <f>IFERROR(VLOOKUP(A33,'Stored Materials'!A:J,9,FALSE),0)</f>
        <v>0</v>
      </c>
      <c r="M33" s="56">
        <f>IFERROR(VLOOKUP(A33,'Stored Materials'!A:J,10,FALSE),0)</f>
        <v>0</v>
      </c>
      <c r="N33" s="56">
        <f>IFERROR(VLOOKUP(A33,'Stored Materials'!A:J,5,FALSE),0)</f>
        <v>0</v>
      </c>
      <c r="O33" s="56">
        <f t="shared" si="2"/>
        <v>0</v>
      </c>
      <c r="P33" s="55">
        <f t="shared" si="8"/>
        <v>0</v>
      </c>
      <c r="Q33" s="57">
        <f t="shared" si="4"/>
        <v>0</v>
      </c>
      <c r="R33" s="58" t="str">
        <f t="shared" si="9"/>
        <v/>
      </c>
    </row>
    <row r="34" spans="1:18" ht="20.25" customHeight="1" x14ac:dyDescent="0.2">
      <c r="A34" s="90"/>
      <c r="B34" s="112"/>
      <c r="C34" s="91"/>
      <c r="D34" s="92"/>
      <c r="E34" s="93"/>
      <c r="F34" s="94"/>
      <c r="G34" s="62">
        <f t="shared" si="6"/>
        <v>0</v>
      </c>
      <c r="H34" s="100"/>
      <c r="I34" s="101"/>
      <c r="J34" s="102"/>
      <c r="K34" s="56">
        <f t="shared" si="7"/>
        <v>0</v>
      </c>
      <c r="L34" s="56">
        <f>IFERROR(VLOOKUP(A34,'Stored Materials'!A:J,9,FALSE),0)</f>
        <v>0</v>
      </c>
      <c r="M34" s="56">
        <f>IFERROR(VLOOKUP(A34,'Stored Materials'!A:J,10,FALSE),0)</f>
        <v>0</v>
      </c>
      <c r="N34" s="56">
        <f>IFERROR(VLOOKUP(A34,'Stored Materials'!A:J,5,FALSE),0)</f>
        <v>0</v>
      </c>
      <c r="O34" s="56">
        <f t="shared" si="2"/>
        <v>0</v>
      </c>
      <c r="P34" s="55">
        <f t="shared" si="8"/>
        <v>0</v>
      </c>
      <c r="Q34" s="57">
        <f t="shared" si="4"/>
        <v>0</v>
      </c>
      <c r="R34" s="58" t="str">
        <f t="shared" si="9"/>
        <v/>
      </c>
    </row>
    <row r="35" spans="1:18" ht="20.25" customHeight="1" x14ac:dyDescent="0.2">
      <c r="A35" s="90"/>
      <c r="B35" s="112"/>
      <c r="C35" s="91"/>
      <c r="D35" s="92"/>
      <c r="E35" s="93"/>
      <c r="F35" s="94"/>
      <c r="G35" s="62">
        <f t="shared" si="6"/>
        <v>0</v>
      </c>
      <c r="H35" s="100"/>
      <c r="I35" s="101"/>
      <c r="J35" s="102"/>
      <c r="K35" s="56">
        <f t="shared" si="7"/>
        <v>0</v>
      </c>
      <c r="L35" s="56">
        <f>IFERROR(VLOOKUP(A35,'Stored Materials'!A:J,9,FALSE),0)</f>
        <v>0</v>
      </c>
      <c r="M35" s="56">
        <f>IFERROR(VLOOKUP(A35,'Stored Materials'!A:J,10,FALSE),0)</f>
        <v>0</v>
      </c>
      <c r="N35" s="56">
        <f>IFERROR(VLOOKUP(A35,'Stored Materials'!A:J,5,FALSE),0)</f>
        <v>0</v>
      </c>
      <c r="O35" s="56">
        <f t="shared" si="2"/>
        <v>0</v>
      </c>
      <c r="P35" s="55">
        <f t="shared" si="8"/>
        <v>0</v>
      </c>
      <c r="Q35" s="57">
        <f t="shared" si="4"/>
        <v>0</v>
      </c>
      <c r="R35" s="58" t="str">
        <f t="shared" si="9"/>
        <v/>
      </c>
    </row>
    <row r="36" spans="1:18" ht="20.25" customHeight="1" x14ac:dyDescent="0.2">
      <c r="A36" s="90"/>
      <c r="B36" s="112"/>
      <c r="C36" s="91"/>
      <c r="D36" s="92"/>
      <c r="E36" s="93"/>
      <c r="F36" s="94"/>
      <c r="G36" s="62">
        <f t="shared" si="6"/>
        <v>0</v>
      </c>
      <c r="H36" s="100"/>
      <c r="I36" s="101"/>
      <c r="J36" s="102"/>
      <c r="K36" s="56">
        <f t="shared" si="7"/>
        <v>0</v>
      </c>
      <c r="L36" s="56">
        <f>IFERROR(VLOOKUP(A36,'Stored Materials'!A:J,9,FALSE),0)</f>
        <v>0</v>
      </c>
      <c r="M36" s="56">
        <f>IFERROR(VLOOKUP(A36,'Stored Materials'!A:J,10,FALSE),0)</f>
        <v>0</v>
      </c>
      <c r="N36" s="56">
        <f>IFERROR(VLOOKUP(A36,'Stored Materials'!A:J,5,FALSE),0)</f>
        <v>0</v>
      </c>
      <c r="O36" s="56">
        <f t="shared" si="2"/>
        <v>0</v>
      </c>
      <c r="P36" s="55">
        <f t="shared" si="8"/>
        <v>0</v>
      </c>
      <c r="Q36" s="57">
        <f t="shared" si="4"/>
        <v>0</v>
      </c>
      <c r="R36" s="58" t="str">
        <f t="shared" si="9"/>
        <v/>
      </c>
    </row>
    <row r="37" spans="1:18" ht="20.25" customHeight="1" x14ac:dyDescent="0.2">
      <c r="A37" s="95"/>
      <c r="B37" s="113"/>
      <c r="C37" s="96"/>
      <c r="D37" s="97"/>
      <c r="E37" s="98"/>
      <c r="F37" s="99"/>
      <c r="G37" s="68">
        <f t="shared" si="6"/>
        <v>0</v>
      </c>
      <c r="H37" s="100"/>
      <c r="I37" s="101"/>
      <c r="J37" s="102"/>
      <c r="K37" s="56">
        <f t="shared" si="7"/>
        <v>0</v>
      </c>
      <c r="L37" s="56">
        <f>IFERROR(VLOOKUP(A37,'Stored Materials'!A:J,9,FALSE),0)</f>
        <v>0</v>
      </c>
      <c r="M37" s="56">
        <f>IFERROR(VLOOKUP(A37,'Stored Materials'!A:J,10,FALSE),0)</f>
        <v>0</v>
      </c>
      <c r="N37" s="56">
        <f>IFERROR(VLOOKUP(A37,'Stored Materials'!A:J,5,FALSE),0)</f>
        <v>0</v>
      </c>
      <c r="O37" s="56">
        <f t="shared" si="2"/>
        <v>0</v>
      </c>
      <c r="P37" s="55">
        <f t="shared" si="8"/>
        <v>0</v>
      </c>
      <c r="Q37" s="57">
        <f t="shared" si="4"/>
        <v>0</v>
      </c>
      <c r="R37" s="58" t="str">
        <f t="shared" si="9"/>
        <v/>
      </c>
    </row>
    <row r="38" spans="1:18" ht="20.25" customHeight="1" x14ac:dyDescent="0.2">
      <c r="A38" s="90"/>
      <c r="B38" s="112"/>
      <c r="C38" s="91"/>
      <c r="D38" s="92"/>
      <c r="E38" s="93"/>
      <c r="F38" s="94"/>
      <c r="G38" s="62">
        <f t="shared" si="6"/>
        <v>0</v>
      </c>
      <c r="H38" s="100"/>
      <c r="I38" s="101"/>
      <c r="J38" s="102"/>
      <c r="K38" s="56">
        <f t="shared" si="7"/>
        <v>0</v>
      </c>
      <c r="L38" s="56">
        <f>IFERROR(VLOOKUP(A38,'Stored Materials'!A:J,9,FALSE),0)</f>
        <v>0</v>
      </c>
      <c r="M38" s="56">
        <f>IFERROR(VLOOKUP(A38,'Stored Materials'!A:J,10,FALSE),0)</f>
        <v>0</v>
      </c>
      <c r="N38" s="56">
        <f>IFERROR(VLOOKUP(A38,'Stored Materials'!A:J,5,FALSE),0)</f>
        <v>0</v>
      </c>
      <c r="O38" s="56">
        <f t="shared" si="2"/>
        <v>0</v>
      </c>
      <c r="P38" s="55">
        <f t="shared" si="8"/>
        <v>0</v>
      </c>
      <c r="Q38" s="57">
        <f t="shared" si="4"/>
        <v>0</v>
      </c>
      <c r="R38" s="58" t="str">
        <f t="shared" si="9"/>
        <v/>
      </c>
    </row>
    <row r="39" spans="1:18" ht="20.25" customHeight="1" x14ac:dyDescent="0.2">
      <c r="A39" s="90"/>
      <c r="B39" s="112"/>
      <c r="C39" s="91"/>
      <c r="D39" s="92"/>
      <c r="E39" s="93"/>
      <c r="F39" s="94"/>
      <c r="G39" s="62">
        <f t="shared" si="6"/>
        <v>0</v>
      </c>
      <c r="H39" s="100"/>
      <c r="I39" s="101"/>
      <c r="J39" s="102"/>
      <c r="K39" s="56">
        <f t="shared" si="7"/>
        <v>0</v>
      </c>
      <c r="L39" s="56">
        <f>IFERROR(VLOOKUP(A39,'Stored Materials'!A:J,9,FALSE),0)</f>
        <v>0</v>
      </c>
      <c r="M39" s="56">
        <f>IFERROR(VLOOKUP(A39,'Stored Materials'!A:J,10,FALSE),0)</f>
        <v>0</v>
      </c>
      <c r="N39" s="56">
        <f>IFERROR(VLOOKUP(A39,'Stored Materials'!A:J,5,FALSE),0)</f>
        <v>0</v>
      </c>
      <c r="O39" s="56">
        <f t="shared" si="2"/>
        <v>0</v>
      </c>
      <c r="P39" s="55">
        <f t="shared" si="8"/>
        <v>0</v>
      </c>
      <c r="Q39" s="57">
        <f t="shared" si="4"/>
        <v>0</v>
      </c>
      <c r="R39" s="58" t="str">
        <f t="shared" si="9"/>
        <v/>
      </c>
    </row>
    <row r="40" spans="1:18" ht="20.25" customHeight="1" x14ac:dyDescent="0.2">
      <c r="A40" s="90"/>
      <c r="B40" s="112"/>
      <c r="C40" s="91"/>
      <c r="D40" s="92"/>
      <c r="E40" s="93"/>
      <c r="F40" s="94"/>
      <c r="G40" s="62">
        <f t="shared" si="6"/>
        <v>0</v>
      </c>
      <c r="H40" s="100"/>
      <c r="I40" s="101"/>
      <c r="J40" s="102"/>
      <c r="K40" s="56">
        <f t="shared" si="7"/>
        <v>0</v>
      </c>
      <c r="L40" s="56">
        <f>IFERROR(VLOOKUP(A40,'Stored Materials'!A:J,9,FALSE),0)</f>
        <v>0</v>
      </c>
      <c r="M40" s="56">
        <f>IFERROR(VLOOKUP(A40,'Stored Materials'!A:J,10,FALSE),0)</f>
        <v>0</v>
      </c>
      <c r="N40" s="56">
        <f>IFERROR(VLOOKUP(A40,'Stored Materials'!A:J,5,FALSE),0)</f>
        <v>0</v>
      </c>
      <c r="O40" s="56">
        <f t="shared" si="2"/>
        <v>0</v>
      </c>
      <c r="P40" s="55">
        <f t="shared" si="8"/>
        <v>0</v>
      </c>
      <c r="Q40" s="57">
        <f t="shared" si="4"/>
        <v>0</v>
      </c>
      <c r="R40" s="58" t="str">
        <f t="shared" si="9"/>
        <v/>
      </c>
    </row>
    <row r="41" spans="1:18" ht="20.25" customHeight="1" x14ac:dyDescent="0.2">
      <c r="A41" s="90"/>
      <c r="B41" s="112"/>
      <c r="C41" s="91"/>
      <c r="D41" s="92"/>
      <c r="E41" s="93"/>
      <c r="F41" s="94"/>
      <c r="G41" s="62">
        <f t="shared" si="6"/>
        <v>0</v>
      </c>
      <c r="H41" s="100"/>
      <c r="I41" s="101"/>
      <c r="J41" s="102"/>
      <c r="K41" s="56">
        <f t="shared" si="7"/>
        <v>0</v>
      </c>
      <c r="L41" s="56">
        <f>IFERROR(VLOOKUP(A41,'Stored Materials'!A:J,9,FALSE),0)</f>
        <v>0</v>
      </c>
      <c r="M41" s="56">
        <f>IFERROR(VLOOKUP(A41,'Stored Materials'!A:J,10,FALSE),0)</f>
        <v>0</v>
      </c>
      <c r="N41" s="56">
        <f>IFERROR(VLOOKUP(A41,'Stored Materials'!A:J,5,FALSE),0)</f>
        <v>0</v>
      </c>
      <c r="O41" s="56">
        <f t="shared" si="2"/>
        <v>0</v>
      </c>
      <c r="P41" s="55">
        <f t="shared" si="8"/>
        <v>0</v>
      </c>
      <c r="Q41" s="57">
        <f t="shared" si="4"/>
        <v>0</v>
      </c>
      <c r="R41" s="58" t="str">
        <f t="shared" si="9"/>
        <v/>
      </c>
    </row>
    <row r="42" spans="1:18" ht="20.25" customHeight="1" x14ac:dyDescent="0.2">
      <c r="A42" s="90"/>
      <c r="B42" s="112"/>
      <c r="C42" s="91"/>
      <c r="D42" s="92"/>
      <c r="E42" s="93"/>
      <c r="F42" s="94"/>
      <c r="G42" s="62">
        <f t="shared" si="6"/>
        <v>0</v>
      </c>
      <c r="H42" s="100"/>
      <c r="I42" s="101"/>
      <c r="J42" s="102"/>
      <c r="K42" s="56">
        <f t="shared" si="7"/>
        <v>0</v>
      </c>
      <c r="L42" s="56">
        <f>IFERROR(VLOOKUP(A42,'Stored Materials'!A:J,9,FALSE),0)</f>
        <v>0</v>
      </c>
      <c r="M42" s="56">
        <f>IFERROR(VLOOKUP(A42,'Stored Materials'!A:J,10,FALSE),0)</f>
        <v>0</v>
      </c>
      <c r="N42" s="56">
        <f>IFERROR(VLOOKUP(A42,'Stored Materials'!A:J,5,FALSE),0)</f>
        <v>0</v>
      </c>
      <c r="O42" s="56">
        <f t="shared" si="2"/>
        <v>0</v>
      </c>
      <c r="P42" s="55">
        <f t="shared" si="8"/>
        <v>0</v>
      </c>
      <c r="Q42" s="57">
        <f t="shared" si="4"/>
        <v>0</v>
      </c>
      <c r="R42" s="58" t="str">
        <f t="shared" si="9"/>
        <v/>
      </c>
    </row>
    <row r="43" spans="1:18" ht="20.25" customHeight="1" x14ac:dyDescent="0.2">
      <c r="A43" s="90"/>
      <c r="B43" s="112"/>
      <c r="C43" s="91"/>
      <c r="D43" s="92"/>
      <c r="E43" s="93"/>
      <c r="F43" s="94"/>
      <c r="G43" s="62">
        <f t="shared" si="6"/>
        <v>0</v>
      </c>
      <c r="H43" s="100"/>
      <c r="I43" s="101"/>
      <c r="J43" s="102"/>
      <c r="K43" s="56">
        <f t="shared" si="7"/>
        <v>0</v>
      </c>
      <c r="L43" s="56">
        <f>IFERROR(VLOOKUP(A43,'Stored Materials'!A:J,9,FALSE),0)</f>
        <v>0</v>
      </c>
      <c r="M43" s="56">
        <f>IFERROR(VLOOKUP(A43,'Stored Materials'!A:J,10,FALSE),0)</f>
        <v>0</v>
      </c>
      <c r="N43" s="56">
        <f>IFERROR(VLOOKUP(A43,'Stored Materials'!A:J,5,FALSE),0)</f>
        <v>0</v>
      </c>
      <c r="O43" s="56">
        <f t="shared" si="2"/>
        <v>0</v>
      </c>
      <c r="P43" s="55">
        <f t="shared" si="8"/>
        <v>0</v>
      </c>
      <c r="Q43" s="57">
        <f t="shared" si="4"/>
        <v>0</v>
      </c>
      <c r="R43" s="58" t="str">
        <f t="shared" si="9"/>
        <v/>
      </c>
    </row>
    <row r="44" spans="1:18" ht="20.25" customHeight="1" x14ac:dyDescent="0.2">
      <c r="A44" s="90"/>
      <c r="B44" s="112"/>
      <c r="C44" s="91"/>
      <c r="D44" s="92"/>
      <c r="E44" s="93"/>
      <c r="F44" s="94"/>
      <c r="G44" s="62">
        <f t="shared" si="6"/>
        <v>0</v>
      </c>
      <c r="H44" s="100"/>
      <c r="I44" s="101"/>
      <c r="J44" s="102"/>
      <c r="K44" s="56">
        <f t="shared" si="7"/>
        <v>0</v>
      </c>
      <c r="L44" s="56">
        <f>IFERROR(VLOOKUP(A44,'Stored Materials'!A:J,9,FALSE),0)</f>
        <v>0</v>
      </c>
      <c r="M44" s="56">
        <f>IFERROR(VLOOKUP(A44,'Stored Materials'!A:J,10,FALSE),0)</f>
        <v>0</v>
      </c>
      <c r="N44" s="56">
        <f>IFERROR(VLOOKUP(A44,'Stored Materials'!A:J,5,FALSE),0)</f>
        <v>0</v>
      </c>
      <c r="O44" s="56">
        <f t="shared" si="2"/>
        <v>0</v>
      </c>
      <c r="P44" s="55">
        <f t="shared" si="8"/>
        <v>0</v>
      </c>
      <c r="Q44" s="57">
        <f t="shared" si="4"/>
        <v>0</v>
      </c>
      <c r="R44" s="58" t="str">
        <f t="shared" si="9"/>
        <v/>
      </c>
    </row>
    <row r="45" spans="1:18" ht="20.25" customHeight="1" x14ac:dyDescent="0.2">
      <c r="A45" s="90"/>
      <c r="B45" s="112"/>
      <c r="C45" s="91"/>
      <c r="D45" s="92"/>
      <c r="E45" s="93"/>
      <c r="F45" s="94"/>
      <c r="G45" s="62">
        <f t="shared" si="6"/>
        <v>0</v>
      </c>
      <c r="H45" s="100"/>
      <c r="I45" s="101"/>
      <c r="J45" s="102"/>
      <c r="K45" s="56">
        <f t="shared" si="7"/>
        <v>0</v>
      </c>
      <c r="L45" s="56">
        <f>IFERROR(VLOOKUP(A45,'Stored Materials'!A:J,9,FALSE),0)</f>
        <v>0</v>
      </c>
      <c r="M45" s="56">
        <f>IFERROR(VLOOKUP(A45,'Stored Materials'!A:J,10,FALSE),0)</f>
        <v>0</v>
      </c>
      <c r="N45" s="56">
        <f>IFERROR(VLOOKUP(A45,'Stored Materials'!A:J,5,FALSE),0)</f>
        <v>0</v>
      </c>
      <c r="O45" s="56">
        <f t="shared" si="2"/>
        <v>0</v>
      </c>
      <c r="P45" s="55">
        <f t="shared" si="8"/>
        <v>0</v>
      </c>
      <c r="Q45" s="57">
        <f t="shared" si="4"/>
        <v>0</v>
      </c>
      <c r="R45" s="58" t="str">
        <f t="shared" si="9"/>
        <v/>
      </c>
    </row>
    <row r="46" spans="1:18" ht="20.25" customHeight="1" x14ac:dyDescent="0.2">
      <c r="A46" s="90"/>
      <c r="B46" s="112"/>
      <c r="C46" s="91"/>
      <c r="D46" s="92"/>
      <c r="E46" s="93"/>
      <c r="F46" s="94"/>
      <c r="G46" s="62">
        <f t="shared" si="6"/>
        <v>0</v>
      </c>
      <c r="H46" s="100"/>
      <c r="I46" s="101"/>
      <c r="J46" s="102"/>
      <c r="K46" s="56">
        <f t="shared" si="7"/>
        <v>0</v>
      </c>
      <c r="L46" s="56">
        <f>IFERROR(VLOOKUP(A46,'Stored Materials'!A:J,9,FALSE),0)</f>
        <v>0</v>
      </c>
      <c r="M46" s="56">
        <f>IFERROR(VLOOKUP(A46,'Stored Materials'!A:J,10,FALSE),0)</f>
        <v>0</v>
      </c>
      <c r="N46" s="56">
        <f>IFERROR(VLOOKUP(A46,'Stored Materials'!A:J,5,FALSE),0)</f>
        <v>0</v>
      </c>
      <c r="O46" s="56">
        <f t="shared" si="2"/>
        <v>0</v>
      </c>
      <c r="P46" s="55">
        <f t="shared" si="8"/>
        <v>0</v>
      </c>
      <c r="Q46" s="57">
        <f t="shared" si="4"/>
        <v>0</v>
      </c>
      <c r="R46" s="58" t="str">
        <f t="shared" si="9"/>
        <v/>
      </c>
    </row>
    <row r="47" spans="1:18" ht="20.25" customHeight="1" x14ac:dyDescent="0.2">
      <c r="A47" s="90"/>
      <c r="B47" s="112"/>
      <c r="C47" s="91"/>
      <c r="D47" s="92"/>
      <c r="E47" s="93"/>
      <c r="F47" s="94"/>
      <c r="G47" s="62">
        <f t="shared" si="6"/>
        <v>0</v>
      </c>
      <c r="H47" s="100"/>
      <c r="I47" s="101"/>
      <c r="J47" s="102"/>
      <c r="K47" s="56">
        <f t="shared" si="7"/>
        <v>0</v>
      </c>
      <c r="L47" s="56">
        <f>IFERROR(VLOOKUP(A47,'Stored Materials'!A:J,9,FALSE),0)</f>
        <v>0</v>
      </c>
      <c r="M47" s="56">
        <f>IFERROR(VLOOKUP(A47,'Stored Materials'!A:J,10,FALSE),0)</f>
        <v>0</v>
      </c>
      <c r="N47" s="56">
        <f>IFERROR(VLOOKUP(A47,'Stored Materials'!A:J,5,FALSE),0)</f>
        <v>0</v>
      </c>
      <c r="O47" s="56">
        <f t="shared" si="2"/>
        <v>0</v>
      </c>
      <c r="P47" s="55">
        <f t="shared" si="8"/>
        <v>0</v>
      </c>
      <c r="Q47" s="57">
        <f t="shared" si="4"/>
        <v>0</v>
      </c>
      <c r="R47" s="58" t="str">
        <f t="shared" si="9"/>
        <v/>
      </c>
    </row>
    <row r="48" spans="1:18" ht="20.25" customHeight="1" x14ac:dyDescent="0.2">
      <c r="A48" s="90"/>
      <c r="B48" s="112"/>
      <c r="C48" s="91"/>
      <c r="D48" s="92"/>
      <c r="E48" s="93"/>
      <c r="F48" s="94"/>
      <c r="G48" s="62">
        <f t="shared" si="6"/>
        <v>0</v>
      </c>
      <c r="H48" s="100"/>
      <c r="I48" s="101"/>
      <c r="J48" s="102"/>
      <c r="K48" s="56">
        <f t="shared" si="7"/>
        <v>0</v>
      </c>
      <c r="L48" s="56">
        <f>IFERROR(VLOOKUP(A48,'Stored Materials'!A:J,9,FALSE),0)</f>
        <v>0</v>
      </c>
      <c r="M48" s="56">
        <f>IFERROR(VLOOKUP(A48,'Stored Materials'!A:J,10,FALSE),0)</f>
        <v>0</v>
      </c>
      <c r="N48" s="56">
        <f>IFERROR(VLOOKUP(A48,'Stored Materials'!A:J,5,FALSE),0)</f>
        <v>0</v>
      </c>
      <c r="O48" s="56">
        <f t="shared" si="2"/>
        <v>0</v>
      </c>
      <c r="P48" s="55">
        <f t="shared" si="8"/>
        <v>0</v>
      </c>
      <c r="Q48" s="57">
        <f t="shared" si="4"/>
        <v>0</v>
      </c>
      <c r="R48" s="58" t="str">
        <f t="shared" si="9"/>
        <v/>
      </c>
    </row>
    <row r="49" spans="1:18" ht="20.25" customHeight="1" x14ac:dyDescent="0.2">
      <c r="A49" s="90"/>
      <c r="B49" s="112"/>
      <c r="C49" s="91"/>
      <c r="D49" s="92"/>
      <c r="E49" s="93"/>
      <c r="F49" s="94"/>
      <c r="G49" s="62">
        <f t="shared" si="6"/>
        <v>0</v>
      </c>
      <c r="H49" s="100"/>
      <c r="I49" s="101"/>
      <c r="J49" s="102"/>
      <c r="K49" s="56">
        <f t="shared" si="7"/>
        <v>0</v>
      </c>
      <c r="L49" s="56">
        <f>IFERROR(VLOOKUP(A49,'Stored Materials'!A:J,9,FALSE),0)</f>
        <v>0</v>
      </c>
      <c r="M49" s="56">
        <f>IFERROR(VLOOKUP(A49,'Stored Materials'!A:J,10,FALSE),0)</f>
        <v>0</v>
      </c>
      <c r="N49" s="56">
        <f>IFERROR(VLOOKUP(A49,'Stored Materials'!A:J,5,FALSE),0)</f>
        <v>0</v>
      </c>
      <c r="O49" s="56">
        <f t="shared" si="2"/>
        <v>0</v>
      </c>
      <c r="P49" s="55">
        <f t="shared" si="8"/>
        <v>0</v>
      </c>
      <c r="Q49" s="57">
        <f t="shared" si="4"/>
        <v>0</v>
      </c>
      <c r="R49" s="58" t="str">
        <f t="shared" si="9"/>
        <v/>
      </c>
    </row>
    <row r="50" spans="1:18" ht="20.25" customHeight="1" x14ac:dyDescent="0.2">
      <c r="A50" s="90"/>
      <c r="B50" s="112"/>
      <c r="C50" s="91"/>
      <c r="D50" s="92"/>
      <c r="E50" s="93"/>
      <c r="F50" s="94"/>
      <c r="G50" s="62">
        <f t="shared" si="6"/>
        <v>0</v>
      </c>
      <c r="H50" s="100"/>
      <c r="I50" s="101"/>
      <c r="J50" s="102"/>
      <c r="K50" s="56">
        <f t="shared" si="7"/>
        <v>0</v>
      </c>
      <c r="L50" s="56">
        <f>IFERROR(VLOOKUP(A50,'Stored Materials'!A:J,9,FALSE),0)</f>
        <v>0</v>
      </c>
      <c r="M50" s="56">
        <f>IFERROR(VLOOKUP(A50,'Stored Materials'!A:J,10,FALSE),0)</f>
        <v>0</v>
      </c>
      <c r="N50" s="56">
        <f>IFERROR(VLOOKUP(A50,'Stored Materials'!A:J,5,FALSE),0)</f>
        <v>0</v>
      </c>
      <c r="O50" s="56">
        <f t="shared" si="2"/>
        <v>0</v>
      </c>
      <c r="P50" s="55">
        <f t="shared" si="8"/>
        <v>0</v>
      </c>
      <c r="Q50" s="57">
        <f t="shared" si="4"/>
        <v>0</v>
      </c>
      <c r="R50" s="58" t="str">
        <f t="shared" si="9"/>
        <v/>
      </c>
    </row>
    <row r="51" spans="1:18" ht="20.25" customHeight="1" x14ac:dyDescent="0.2">
      <c r="A51" s="90"/>
      <c r="B51" s="112"/>
      <c r="C51" s="91"/>
      <c r="D51" s="92"/>
      <c r="E51" s="93"/>
      <c r="F51" s="94"/>
      <c r="G51" s="62">
        <f t="shared" si="6"/>
        <v>0</v>
      </c>
      <c r="H51" s="100"/>
      <c r="I51" s="101"/>
      <c r="J51" s="102"/>
      <c r="K51" s="56">
        <f t="shared" si="7"/>
        <v>0</v>
      </c>
      <c r="L51" s="56">
        <f>IFERROR(VLOOKUP(A51,'Stored Materials'!A:J,9,FALSE),0)</f>
        <v>0</v>
      </c>
      <c r="M51" s="56">
        <f>IFERROR(VLOOKUP(A51,'Stored Materials'!A:J,10,FALSE),0)</f>
        <v>0</v>
      </c>
      <c r="N51" s="56">
        <f>IFERROR(VLOOKUP(A51,'Stored Materials'!A:J,5,FALSE),0)</f>
        <v>0</v>
      </c>
      <c r="O51" s="56">
        <f t="shared" si="2"/>
        <v>0</v>
      </c>
      <c r="P51" s="55">
        <f t="shared" si="8"/>
        <v>0</v>
      </c>
      <c r="Q51" s="57">
        <f t="shared" si="4"/>
        <v>0</v>
      </c>
      <c r="R51" s="58" t="str">
        <f t="shared" si="9"/>
        <v/>
      </c>
    </row>
    <row r="52" spans="1:18" ht="20.25" customHeight="1" x14ac:dyDescent="0.2">
      <c r="A52" s="90"/>
      <c r="B52" s="112"/>
      <c r="C52" s="91"/>
      <c r="D52" s="92"/>
      <c r="E52" s="93"/>
      <c r="F52" s="94"/>
      <c r="G52" s="62">
        <f t="shared" si="6"/>
        <v>0</v>
      </c>
      <c r="H52" s="100"/>
      <c r="I52" s="101"/>
      <c r="J52" s="102"/>
      <c r="K52" s="56">
        <f t="shared" si="7"/>
        <v>0</v>
      </c>
      <c r="L52" s="56">
        <f>IFERROR(VLOOKUP(A52,'Stored Materials'!A:J,9,FALSE),0)</f>
        <v>0</v>
      </c>
      <c r="M52" s="56">
        <f>IFERROR(VLOOKUP(A52,'Stored Materials'!A:J,10,FALSE),0)</f>
        <v>0</v>
      </c>
      <c r="N52" s="56">
        <f>IFERROR(VLOOKUP(A52,'Stored Materials'!A:J,5,FALSE),0)</f>
        <v>0</v>
      </c>
      <c r="O52" s="56">
        <f t="shared" si="2"/>
        <v>0</v>
      </c>
      <c r="P52" s="55">
        <f t="shared" si="8"/>
        <v>0</v>
      </c>
      <c r="Q52" s="57">
        <f t="shared" si="4"/>
        <v>0</v>
      </c>
      <c r="R52" s="58" t="str">
        <f t="shared" si="9"/>
        <v/>
      </c>
    </row>
    <row r="53" spans="1:18" ht="20.25" customHeight="1" x14ac:dyDescent="0.2">
      <c r="A53" s="90"/>
      <c r="B53" s="112"/>
      <c r="C53" s="91"/>
      <c r="D53" s="92"/>
      <c r="E53" s="93"/>
      <c r="F53" s="94"/>
      <c r="G53" s="62">
        <f t="shared" si="0"/>
        <v>0</v>
      </c>
      <c r="H53" s="100"/>
      <c r="I53" s="101"/>
      <c r="J53" s="102"/>
      <c r="K53" s="56">
        <f t="shared" si="1"/>
        <v>0</v>
      </c>
      <c r="L53" s="56">
        <f>IFERROR(VLOOKUP(A53,'Stored Materials'!A:J,9,FALSE),0)</f>
        <v>0</v>
      </c>
      <c r="M53" s="56">
        <f>IFERROR(VLOOKUP(A53,'Stored Materials'!A:J,10,FALSE),0)</f>
        <v>0</v>
      </c>
      <c r="N53" s="56">
        <f>IFERROR(VLOOKUP(A53,'Stored Materials'!A:J,5,FALSE),0)</f>
        <v>0</v>
      </c>
      <c r="O53" s="56">
        <f t="shared" si="2"/>
        <v>0</v>
      </c>
      <c r="P53" s="55">
        <f t="shared" si="3"/>
        <v>0</v>
      </c>
      <c r="Q53" s="57">
        <f t="shared" si="4"/>
        <v>0</v>
      </c>
      <c r="R53" s="58" t="str">
        <f t="shared" si="5"/>
        <v/>
      </c>
    </row>
    <row r="54" spans="1:18" ht="20.25" customHeight="1" x14ac:dyDescent="0.2">
      <c r="A54" s="90"/>
      <c r="B54" s="112"/>
      <c r="C54" s="91"/>
      <c r="D54" s="92"/>
      <c r="E54" s="93"/>
      <c r="F54" s="94"/>
      <c r="G54" s="62">
        <f t="shared" si="0"/>
        <v>0</v>
      </c>
      <c r="H54" s="100"/>
      <c r="I54" s="101"/>
      <c r="J54" s="102"/>
      <c r="K54" s="56">
        <f t="shared" si="1"/>
        <v>0</v>
      </c>
      <c r="L54" s="56">
        <f>IFERROR(VLOOKUP(A54,'Stored Materials'!A:J,9,FALSE),0)</f>
        <v>0</v>
      </c>
      <c r="M54" s="56">
        <f>IFERROR(VLOOKUP(A54,'Stored Materials'!A:J,10,FALSE),0)</f>
        <v>0</v>
      </c>
      <c r="N54" s="56">
        <f>IFERROR(VLOOKUP(A54,'Stored Materials'!A:J,5,FALSE),0)</f>
        <v>0</v>
      </c>
      <c r="O54" s="56">
        <f t="shared" si="2"/>
        <v>0</v>
      </c>
      <c r="P54" s="55">
        <f t="shared" si="3"/>
        <v>0</v>
      </c>
      <c r="Q54" s="57">
        <f t="shared" si="4"/>
        <v>0</v>
      </c>
      <c r="R54" s="58" t="str">
        <f t="shared" si="5"/>
        <v/>
      </c>
    </row>
    <row r="55" spans="1:18" ht="20.25" customHeight="1" x14ac:dyDescent="0.2">
      <c r="A55" s="90"/>
      <c r="B55" s="112"/>
      <c r="C55" s="91"/>
      <c r="D55" s="92"/>
      <c r="E55" s="93"/>
      <c r="F55" s="94"/>
      <c r="G55" s="62">
        <f t="shared" si="0"/>
        <v>0</v>
      </c>
      <c r="H55" s="100"/>
      <c r="I55" s="101"/>
      <c r="J55" s="102"/>
      <c r="K55" s="56">
        <f t="shared" si="1"/>
        <v>0</v>
      </c>
      <c r="L55" s="56">
        <f>IFERROR(VLOOKUP(A55,'Stored Materials'!A:J,9,FALSE),0)</f>
        <v>0</v>
      </c>
      <c r="M55" s="56">
        <f>IFERROR(VLOOKUP(A55,'Stored Materials'!A:J,10,FALSE),0)</f>
        <v>0</v>
      </c>
      <c r="N55" s="56">
        <f>IFERROR(VLOOKUP(A55,'Stored Materials'!A:J,5,FALSE),0)</f>
        <v>0</v>
      </c>
      <c r="O55" s="56">
        <f t="shared" si="2"/>
        <v>0</v>
      </c>
      <c r="P55" s="55">
        <f t="shared" si="3"/>
        <v>0</v>
      </c>
      <c r="Q55" s="57">
        <f t="shared" si="4"/>
        <v>0</v>
      </c>
      <c r="R55" s="58" t="str">
        <f t="shared" si="5"/>
        <v/>
      </c>
    </row>
    <row r="56" spans="1:18" ht="20.25" customHeight="1" x14ac:dyDescent="0.2">
      <c r="A56" s="90"/>
      <c r="B56" s="112"/>
      <c r="C56" s="91"/>
      <c r="D56" s="92"/>
      <c r="E56" s="93"/>
      <c r="F56" s="94"/>
      <c r="G56" s="62">
        <f t="shared" si="0"/>
        <v>0</v>
      </c>
      <c r="H56" s="100"/>
      <c r="I56" s="101"/>
      <c r="J56" s="102"/>
      <c r="K56" s="56">
        <f t="shared" si="1"/>
        <v>0</v>
      </c>
      <c r="L56" s="56">
        <f>IFERROR(VLOOKUP(A56,'Stored Materials'!A:J,9,FALSE),0)</f>
        <v>0</v>
      </c>
      <c r="M56" s="56">
        <f>IFERROR(VLOOKUP(A56,'Stored Materials'!A:J,10,FALSE),0)</f>
        <v>0</v>
      </c>
      <c r="N56" s="56">
        <f>IFERROR(VLOOKUP(A56,'Stored Materials'!A:J,5,FALSE),0)</f>
        <v>0</v>
      </c>
      <c r="O56" s="56">
        <f t="shared" si="2"/>
        <v>0</v>
      </c>
      <c r="P56" s="55">
        <f t="shared" si="3"/>
        <v>0</v>
      </c>
      <c r="Q56" s="57">
        <f t="shared" si="4"/>
        <v>0</v>
      </c>
      <c r="R56" s="58" t="str">
        <f t="shared" si="5"/>
        <v/>
      </c>
    </row>
    <row r="57" spans="1:18" ht="20.25" customHeight="1" x14ac:dyDescent="0.2">
      <c r="A57" s="90"/>
      <c r="B57" s="112"/>
      <c r="C57" s="91"/>
      <c r="D57" s="92"/>
      <c r="E57" s="93"/>
      <c r="F57" s="94"/>
      <c r="G57" s="62">
        <f t="shared" si="0"/>
        <v>0</v>
      </c>
      <c r="H57" s="100"/>
      <c r="I57" s="101"/>
      <c r="J57" s="102"/>
      <c r="K57" s="56">
        <f t="shared" si="1"/>
        <v>0</v>
      </c>
      <c r="L57" s="56">
        <f>IFERROR(VLOOKUP(A57,'Stored Materials'!A:J,9,FALSE),0)</f>
        <v>0</v>
      </c>
      <c r="M57" s="56">
        <f>IFERROR(VLOOKUP(A57,'Stored Materials'!A:J,10,FALSE),0)</f>
        <v>0</v>
      </c>
      <c r="N57" s="56">
        <f>IFERROR(VLOOKUP(A57,'Stored Materials'!A:J,5,FALSE),0)</f>
        <v>0</v>
      </c>
      <c r="O57" s="56">
        <f t="shared" si="2"/>
        <v>0</v>
      </c>
      <c r="P57" s="55">
        <f t="shared" si="3"/>
        <v>0</v>
      </c>
      <c r="Q57" s="57">
        <f t="shared" si="4"/>
        <v>0</v>
      </c>
      <c r="R57" s="58" t="str">
        <f t="shared" si="5"/>
        <v/>
      </c>
    </row>
    <row r="58" spans="1:18" ht="20.25" customHeight="1" x14ac:dyDescent="0.2">
      <c r="A58" s="90"/>
      <c r="B58" s="112"/>
      <c r="C58" s="91"/>
      <c r="D58" s="92"/>
      <c r="E58" s="93"/>
      <c r="F58" s="94"/>
      <c r="G58" s="59">
        <f t="shared" si="0"/>
        <v>0</v>
      </c>
      <c r="H58" s="100"/>
      <c r="I58" s="101"/>
      <c r="J58" s="102"/>
      <c r="K58" s="56">
        <f t="shared" si="1"/>
        <v>0</v>
      </c>
      <c r="L58" s="56">
        <f>IFERROR(VLOOKUP(A58,'Stored Materials'!A:J,9,FALSE),0)</f>
        <v>0</v>
      </c>
      <c r="M58" s="56">
        <f>IFERROR(VLOOKUP(A58,'Stored Materials'!A:J,10,FALSE),0)</f>
        <v>0</v>
      </c>
      <c r="N58" s="56">
        <f>IFERROR(VLOOKUP(A58,'Stored Materials'!A:J,5,FALSE),0)</f>
        <v>0</v>
      </c>
      <c r="O58" s="56">
        <f t="shared" si="2"/>
        <v>0</v>
      </c>
      <c r="P58" s="55">
        <f t="shared" si="3"/>
        <v>0</v>
      </c>
      <c r="Q58" s="57">
        <f t="shared" si="4"/>
        <v>0</v>
      </c>
      <c r="R58" s="58" t="str">
        <f t="shared" si="5"/>
        <v/>
      </c>
    </row>
    <row r="59" spans="1:18" ht="20.25" customHeight="1" x14ac:dyDescent="0.2">
      <c r="A59" s="90"/>
      <c r="B59" s="112"/>
      <c r="C59" s="91"/>
      <c r="D59" s="92"/>
      <c r="E59" s="93"/>
      <c r="F59" s="94"/>
      <c r="G59" s="59">
        <f t="shared" si="0"/>
        <v>0</v>
      </c>
      <c r="H59" s="100"/>
      <c r="I59" s="101"/>
      <c r="J59" s="102"/>
      <c r="K59" s="56">
        <f t="shared" si="1"/>
        <v>0</v>
      </c>
      <c r="L59" s="56">
        <f>IFERROR(VLOOKUP(A59,'Stored Materials'!A:J,9,FALSE),0)</f>
        <v>0</v>
      </c>
      <c r="M59" s="56">
        <f>IFERROR(VLOOKUP(A59,'Stored Materials'!A:J,10,FALSE),0)</f>
        <v>0</v>
      </c>
      <c r="N59" s="56">
        <f>IFERROR(VLOOKUP(A59,'Stored Materials'!A:J,5,FALSE),0)</f>
        <v>0</v>
      </c>
      <c r="O59" s="56">
        <f t="shared" si="2"/>
        <v>0</v>
      </c>
      <c r="P59" s="55">
        <f t="shared" si="3"/>
        <v>0</v>
      </c>
      <c r="Q59" s="57">
        <f t="shared" si="4"/>
        <v>0</v>
      </c>
      <c r="R59" s="58" t="str">
        <f t="shared" si="5"/>
        <v/>
      </c>
    </row>
    <row r="60" spans="1:18" ht="20.25" customHeight="1" x14ac:dyDescent="0.2">
      <c r="A60" s="90"/>
      <c r="B60" s="112"/>
      <c r="C60" s="91"/>
      <c r="D60" s="92"/>
      <c r="E60" s="93"/>
      <c r="F60" s="94"/>
      <c r="G60" s="59">
        <f t="shared" si="0"/>
        <v>0</v>
      </c>
      <c r="H60" s="100"/>
      <c r="I60" s="101"/>
      <c r="J60" s="102"/>
      <c r="K60" s="56">
        <f t="shared" si="1"/>
        <v>0</v>
      </c>
      <c r="L60" s="56">
        <f>IFERROR(VLOOKUP(A60,'Stored Materials'!A:J,9,FALSE),0)</f>
        <v>0</v>
      </c>
      <c r="M60" s="56">
        <f>IFERROR(VLOOKUP(A60,'Stored Materials'!A:J,10,FALSE),0)</f>
        <v>0</v>
      </c>
      <c r="N60" s="56">
        <f>IFERROR(VLOOKUP(A60,'Stored Materials'!A:J,5,FALSE),0)</f>
        <v>0</v>
      </c>
      <c r="O60" s="56">
        <f t="shared" si="2"/>
        <v>0</v>
      </c>
      <c r="P60" s="55">
        <f t="shared" si="3"/>
        <v>0</v>
      </c>
      <c r="Q60" s="57">
        <f t="shared" si="4"/>
        <v>0</v>
      </c>
      <c r="R60" s="58" t="str">
        <f t="shared" si="5"/>
        <v/>
      </c>
    </row>
    <row r="61" spans="1:18" ht="20.25" customHeight="1" x14ac:dyDescent="0.2">
      <c r="A61" s="90"/>
      <c r="B61" s="112"/>
      <c r="C61" s="91"/>
      <c r="D61" s="92"/>
      <c r="E61" s="93"/>
      <c r="F61" s="94"/>
      <c r="G61" s="59">
        <f t="shared" si="0"/>
        <v>0</v>
      </c>
      <c r="H61" s="100"/>
      <c r="I61" s="101"/>
      <c r="J61" s="102"/>
      <c r="K61" s="56">
        <f t="shared" si="1"/>
        <v>0</v>
      </c>
      <c r="L61" s="56">
        <f>IFERROR(VLOOKUP(A61,'Stored Materials'!A:J,9,FALSE),0)</f>
        <v>0</v>
      </c>
      <c r="M61" s="56">
        <f>IFERROR(VLOOKUP(A61,'Stored Materials'!A:J,10,FALSE),0)</f>
        <v>0</v>
      </c>
      <c r="N61" s="56">
        <f>IFERROR(VLOOKUP(A61,'Stored Materials'!A:J,5,FALSE),0)</f>
        <v>0</v>
      </c>
      <c r="O61" s="56">
        <f t="shared" si="2"/>
        <v>0</v>
      </c>
      <c r="P61" s="55">
        <f t="shared" si="3"/>
        <v>0</v>
      </c>
      <c r="Q61" s="57">
        <f t="shared" si="4"/>
        <v>0</v>
      </c>
      <c r="R61" s="58" t="str">
        <f t="shared" si="5"/>
        <v/>
      </c>
    </row>
    <row r="62" spans="1:18" ht="20.25" customHeight="1" x14ac:dyDescent="0.2">
      <c r="A62" s="90"/>
      <c r="B62" s="112"/>
      <c r="C62" s="91"/>
      <c r="D62" s="92"/>
      <c r="E62" s="93"/>
      <c r="F62" s="94"/>
      <c r="G62" s="59">
        <f t="shared" si="0"/>
        <v>0</v>
      </c>
      <c r="H62" s="100"/>
      <c r="I62" s="101"/>
      <c r="J62" s="102"/>
      <c r="K62" s="56">
        <f t="shared" si="1"/>
        <v>0</v>
      </c>
      <c r="L62" s="56">
        <f>IFERROR(VLOOKUP(A62,'Stored Materials'!A:J,9,FALSE),0)</f>
        <v>0</v>
      </c>
      <c r="M62" s="56">
        <f>IFERROR(VLOOKUP(A62,'Stored Materials'!A:J,10,FALSE),0)</f>
        <v>0</v>
      </c>
      <c r="N62" s="56">
        <f>IFERROR(VLOOKUP(A62,'Stored Materials'!A:J,5,FALSE),0)</f>
        <v>0</v>
      </c>
      <c r="O62" s="56">
        <f t="shared" si="2"/>
        <v>0</v>
      </c>
      <c r="P62" s="55">
        <f t="shared" si="3"/>
        <v>0</v>
      </c>
      <c r="Q62" s="57">
        <f t="shared" si="4"/>
        <v>0</v>
      </c>
      <c r="R62" s="58" t="str">
        <f t="shared" si="5"/>
        <v/>
      </c>
    </row>
    <row r="63" spans="1:18" ht="20.25" customHeight="1" x14ac:dyDescent="0.2">
      <c r="A63" s="90"/>
      <c r="B63" s="112"/>
      <c r="C63" s="91"/>
      <c r="D63" s="92"/>
      <c r="E63" s="93"/>
      <c r="F63" s="94"/>
      <c r="G63" s="59">
        <f t="shared" si="0"/>
        <v>0</v>
      </c>
      <c r="H63" s="100"/>
      <c r="I63" s="101"/>
      <c r="J63" s="102"/>
      <c r="K63" s="56">
        <f t="shared" si="1"/>
        <v>0</v>
      </c>
      <c r="L63" s="56">
        <f>IFERROR(VLOOKUP(A63,'Stored Materials'!A:J,9,FALSE),0)</f>
        <v>0</v>
      </c>
      <c r="M63" s="56">
        <f>IFERROR(VLOOKUP(A63,'Stored Materials'!A:J,10,FALSE),0)</f>
        <v>0</v>
      </c>
      <c r="N63" s="56">
        <f>IFERROR(VLOOKUP(A63,'Stored Materials'!A:J,5,FALSE),0)</f>
        <v>0</v>
      </c>
      <c r="O63" s="56">
        <f t="shared" si="2"/>
        <v>0</v>
      </c>
      <c r="P63" s="55">
        <f t="shared" si="3"/>
        <v>0</v>
      </c>
      <c r="Q63" s="57">
        <f t="shared" si="4"/>
        <v>0</v>
      </c>
      <c r="R63" s="58" t="str">
        <f t="shared" si="5"/>
        <v/>
      </c>
    </row>
    <row r="64" spans="1:18" ht="20.25" customHeight="1" x14ac:dyDescent="0.2">
      <c r="A64" s="90"/>
      <c r="B64" s="112"/>
      <c r="C64" s="91"/>
      <c r="D64" s="92"/>
      <c r="E64" s="93"/>
      <c r="F64" s="94"/>
      <c r="G64" s="59">
        <f t="shared" si="0"/>
        <v>0</v>
      </c>
      <c r="H64" s="100"/>
      <c r="I64" s="101"/>
      <c r="J64" s="102"/>
      <c r="K64" s="56">
        <f t="shared" si="1"/>
        <v>0</v>
      </c>
      <c r="L64" s="56">
        <f>IFERROR(VLOOKUP(A64,'Stored Materials'!A:J,9,FALSE),0)</f>
        <v>0</v>
      </c>
      <c r="M64" s="56">
        <f>IFERROR(VLOOKUP(A64,'Stored Materials'!A:J,10,FALSE),0)</f>
        <v>0</v>
      </c>
      <c r="N64" s="56">
        <f>IFERROR(VLOOKUP(A64,'Stored Materials'!A:J,5,FALSE),0)</f>
        <v>0</v>
      </c>
      <c r="O64" s="56">
        <f t="shared" si="2"/>
        <v>0</v>
      </c>
      <c r="P64" s="55">
        <f t="shared" si="3"/>
        <v>0</v>
      </c>
      <c r="Q64" s="57">
        <f t="shared" si="4"/>
        <v>0</v>
      </c>
      <c r="R64" s="58" t="str">
        <f t="shared" si="5"/>
        <v/>
      </c>
    </row>
    <row r="65" spans="1:18" ht="20.25" customHeight="1" x14ac:dyDescent="0.2">
      <c r="A65" s="90"/>
      <c r="B65" s="112"/>
      <c r="C65" s="91"/>
      <c r="D65" s="92"/>
      <c r="E65" s="93"/>
      <c r="F65" s="94"/>
      <c r="G65" s="59">
        <f t="shared" si="0"/>
        <v>0</v>
      </c>
      <c r="H65" s="100"/>
      <c r="I65" s="101"/>
      <c r="J65" s="102"/>
      <c r="K65" s="56">
        <f t="shared" si="1"/>
        <v>0</v>
      </c>
      <c r="L65" s="56">
        <f>IFERROR(VLOOKUP(A65,'Stored Materials'!A:J,9,FALSE),0)</f>
        <v>0</v>
      </c>
      <c r="M65" s="56">
        <f>IFERROR(VLOOKUP(A65,'Stored Materials'!A:J,10,FALSE),0)</f>
        <v>0</v>
      </c>
      <c r="N65" s="56">
        <f>IFERROR(VLOOKUP(A65,'Stored Materials'!A:J,5,FALSE),0)</f>
        <v>0</v>
      </c>
      <c r="O65" s="56">
        <f t="shared" si="2"/>
        <v>0</v>
      </c>
      <c r="P65" s="55">
        <f t="shared" si="3"/>
        <v>0</v>
      </c>
      <c r="Q65" s="57">
        <f t="shared" si="4"/>
        <v>0</v>
      </c>
      <c r="R65" s="58" t="str">
        <f t="shared" si="5"/>
        <v/>
      </c>
    </row>
    <row r="66" spans="1:18" ht="20.25" customHeight="1" x14ac:dyDescent="0.2">
      <c r="A66" s="90"/>
      <c r="B66" s="112"/>
      <c r="C66" s="91"/>
      <c r="D66" s="92"/>
      <c r="E66" s="93"/>
      <c r="F66" s="94"/>
      <c r="G66" s="59">
        <f t="shared" si="0"/>
        <v>0</v>
      </c>
      <c r="H66" s="100"/>
      <c r="I66" s="101"/>
      <c r="J66" s="102"/>
      <c r="K66" s="56">
        <f t="shared" si="1"/>
        <v>0</v>
      </c>
      <c r="L66" s="56">
        <f>IFERROR(VLOOKUP(A66,'Stored Materials'!A:J,9,FALSE),0)</f>
        <v>0</v>
      </c>
      <c r="M66" s="56">
        <f>IFERROR(VLOOKUP(A66,'Stored Materials'!A:J,10,FALSE),0)</f>
        <v>0</v>
      </c>
      <c r="N66" s="56">
        <f>IFERROR(VLOOKUP(A66,'Stored Materials'!A:J,5,FALSE),0)</f>
        <v>0</v>
      </c>
      <c r="O66" s="56">
        <f t="shared" si="2"/>
        <v>0</v>
      </c>
      <c r="P66" s="55">
        <f t="shared" si="3"/>
        <v>0</v>
      </c>
      <c r="Q66" s="57">
        <f t="shared" si="4"/>
        <v>0</v>
      </c>
      <c r="R66" s="58" t="str">
        <f t="shared" si="5"/>
        <v/>
      </c>
    </row>
    <row r="67" spans="1:18" ht="20.25" customHeight="1" x14ac:dyDescent="0.2">
      <c r="A67" s="90"/>
      <c r="B67" s="112"/>
      <c r="C67" s="91"/>
      <c r="D67" s="92"/>
      <c r="E67" s="93"/>
      <c r="F67" s="94"/>
      <c r="G67" s="59">
        <f t="shared" si="0"/>
        <v>0</v>
      </c>
      <c r="H67" s="100"/>
      <c r="I67" s="101"/>
      <c r="J67" s="102"/>
      <c r="K67" s="56">
        <f t="shared" si="1"/>
        <v>0</v>
      </c>
      <c r="L67" s="56">
        <f>IFERROR(VLOOKUP(A67,'Stored Materials'!A:J,9,FALSE),0)</f>
        <v>0</v>
      </c>
      <c r="M67" s="56">
        <f>IFERROR(VLOOKUP(A67,'Stored Materials'!A:J,10,FALSE),0)</f>
        <v>0</v>
      </c>
      <c r="N67" s="56">
        <f>IFERROR(VLOOKUP(A67,'Stored Materials'!A:J,5,FALSE),0)</f>
        <v>0</v>
      </c>
      <c r="O67" s="56">
        <f t="shared" si="2"/>
        <v>0</v>
      </c>
      <c r="P67" s="55">
        <f t="shared" si="3"/>
        <v>0</v>
      </c>
      <c r="Q67" s="57">
        <f t="shared" si="4"/>
        <v>0</v>
      </c>
      <c r="R67" s="58" t="str">
        <f t="shared" si="5"/>
        <v/>
      </c>
    </row>
    <row r="68" spans="1:18" ht="20.25" customHeight="1" x14ac:dyDescent="0.2">
      <c r="A68" s="90"/>
      <c r="B68" s="112"/>
      <c r="C68" s="91"/>
      <c r="D68" s="92"/>
      <c r="E68" s="93"/>
      <c r="F68" s="94"/>
      <c r="G68" s="59">
        <f t="shared" ref="G68:G73" si="10">ROUND(D68*F68,2)</f>
        <v>0</v>
      </c>
      <c r="H68" s="100"/>
      <c r="I68" s="101"/>
      <c r="J68" s="102"/>
      <c r="K68" s="56">
        <f t="shared" ref="K68:K73" si="11">ROUND(J68*F68,2)</f>
        <v>0</v>
      </c>
      <c r="L68" s="56">
        <f>IFERROR(VLOOKUP(A68,'Stored Materials'!A:J,9,FALSE),0)</f>
        <v>0</v>
      </c>
      <c r="M68" s="56">
        <f>IFERROR(VLOOKUP(A68,'Stored Materials'!A:J,10,FALSE),0)</f>
        <v>0</v>
      </c>
      <c r="N68" s="56">
        <f>IFERROR(VLOOKUP(A68,'Stored Materials'!A:J,5,FALSE),0)</f>
        <v>0</v>
      </c>
      <c r="O68" s="56">
        <f t="shared" ref="O68:O73" si="12">IFERROR(L68+M68-N68,0)</f>
        <v>0</v>
      </c>
      <c r="P68" s="55">
        <f t="shared" ref="P68:P73" si="13">H68+J68</f>
        <v>0</v>
      </c>
      <c r="Q68" s="57">
        <f t="shared" ref="Q68:Q73" si="14">I68+K68</f>
        <v>0</v>
      </c>
      <c r="R68" s="58" t="str">
        <f t="shared" ref="R68:R74" si="15">IFERROR(Q68/G68,"")</f>
        <v/>
      </c>
    </row>
    <row r="69" spans="1:18" ht="20.25" customHeight="1" x14ac:dyDescent="0.2">
      <c r="A69" s="90"/>
      <c r="B69" s="112"/>
      <c r="C69" s="91"/>
      <c r="D69" s="92"/>
      <c r="E69" s="93"/>
      <c r="F69" s="94"/>
      <c r="G69" s="59">
        <f t="shared" si="10"/>
        <v>0</v>
      </c>
      <c r="H69" s="100"/>
      <c r="I69" s="101"/>
      <c r="J69" s="102"/>
      <c r="K69" s="56">
        <f t="shared" si="11"/>
        <v>0</v>
      </c>
      <c r="L69" s="56">
        <f>IFERROR(VLOOKUP(A69,'Stored Materials'!A:J,9,FALSE),0)</f>
        <v>0</v>
      </c>
      <c r="M69" s="56">
        <f>IFERROR(VLOOKUP(A69,'Stored Materials'!A:J,10,FALSE),0)</f>
        <v>0</v>
      </c>
      <c r="N69" s="56">
        <f>IFERROR(VLOOKUP(A69,'Stored Materials'!A:J,5,FALSE),0)</f>
        <v>0</v>
      </c>
      <c r="O69" s="56">
        <f t="shared" si="12"/>
        <v>0</v>
      </c>
      <c r="P69" s="55">
        <f t="shared" si="13"/>
        <v>0</v>
      </c>
      <c r="Q69" s="57">
        <f t="shared" si="14"/>
        <v>0</v>
      </c>
      <c r="R69" s="58" t="str">
        <f t="shared" si="15"/>
        <v/>
      </c>
    </row>
    <row r="70" spans="1:18" ht="20.25" customHeight="1" x14ac:dyDescent="0.2">
      <c r="A70" s="90"/>
      <c r="B70" s="112"/>
      <c r="C70" s="91"/>
      <c r="D70" s="92"/>
      <c r="E70" s="93"/>
      <c r="F70" s="94"/>
      <c r="G70" s="59">
        <f t="shared" si="10"/>
        <v>0</v>
      </c>
      <c r="H70" s="100"/>
      <c r="I70" s="101"/>
      <c r="J70" s="102"/>
      <c r="K70" s="56">
        <f t="shared" si="11"/>
        <v>0</v>
      </c>
      <c r="L70" s="56">
        <f>IFERROR(VLOOKUP(A70,'Stored Materials'!A:J,9,FALSE),0)</f>
        <v>0</v>
      </c>
      <c r="M70" s="56">
        <f>IFERROR(VLOOKUP(A70,'Stored Materials'!A:J,10,FALSE),0)</f>
        <v>0</v>
      </c>
      <c r="N70" s="56">
        <f>IFERROR(VLOOKUP(A70,'Stored Materials'!A:J,5,FALSE),0)</f>
        <v>0</v>
      </c>
      <c r="O70" s="56">
        <f t="shared" si="12"/>
        <v>0</v>
      </c>
      <c r="P70" s="55">
        <f t="shared" si="13"/>
        <v>0</v>
      </c>
      <c r="Q70" s="57">
        <f t="shared" si="14"/>
        <v>0</v>
      </c>
      <c r="R70" s="58" t="str">
        <f t="shared" si="15"/>
        <v/>
      </c>
    </row>
    <row r="71" spans="1:18" ht="20.25" customHeight="1" x14ac:dyDescent="0.2">
      <c r="A71" s="90"/>
      <c r="B71" s="112"/>
      <c r="C71" s="91"/>
      <c r="D71" s="92"/>
      <c r="E71" s="93"/>
      <c r="F71" s="94"/>
      <c r="G71" s="59">
        <f t="shared" si="10"/>
        <v>0</v>
      </c>
      <c r="H71" s="100"/>
      <c r="I71" s="101"/>
      <c r="J71" s="102"/>
      <c r="K71" s="56">
        <f t="shared" si="11"/>
        <v>0</v>
      </c>
      <c r="L71" s="56">
        <f>IFERROR(VLOOKUP(A71,'Stored Materials'!A:J,9,FALSE),0)</f>
        <v>0</v>
      </c>
      <c r="M71" s="56">
        <f>IFERROR(VLOOKUP(A71,'Stored Materials'!A:J,10,FALSE),0)</f>
        <v>0</v>
      </c>
      <c r="N71" s="56">
        <f>IFERROR(VLOOKUP(A71,'Stored Materials'!A:J,5,FALSE),0)</f>
        <v>0</v>
      </c>
      <c r="O71" s="56">
        <f t="shared" si="12"/>
        <v>0</v>
      </c>
      <c r="P71" s="55">
        <f t="shared" si="13"/>
        <v>0</v>
      </c>
      <c r="Q71" s="57">
        <f t="shared" si="14"/>
        <v>0</v>
      </c>
      <c r="R71" s="58" t="str">
        <f t="shared" si="15"/>
        <v/>
      </c>
    </row>
    <row r="72" spans="1:18" ht="20.25" customHeight="1" x14ac:dyDescent="0.2">
      <c r="A72" s="90"/>
      <c r="B72" s="112"/>
      <c r="C72" s="91"/>
      <c r="D72" s="92"/>
      <c r="E72" s="93"/>
      <c r="F72" s="94"/>
      <c r="G72" s="59">
        <f t="shared" si="10"/>
        <v>0</v>
      </c>
      <c r="H72" s="100"/>
      <c r="I72" s="101"/>
      <c r="J72" s="102"/>
      <c r="K72" s="56">
        <f t="shared" si="11"/>
        <v>0</v>
      </c>
      <c r="L72" s="56">
        <f>IFERROR(VLOOKUP(A72,'Stored Materials'!A:J,9,FALSE),0)</f>
        <v>0</v>
      </c>
      <c r="M72" s="56">
        <f>IFERROR(VLOOKUP(A72,'Stored Materials'!A:J,10,FALSE),0)</f>
        <v>0</v>
      </c>
      <c r="N72" s="56">
        <f>IFERROR(VLOOKUP(A72,'Stored Materials'!A:J,5,FALSE),0)</f>
        <v>0</v>
      </c>
      <c r="O72" s="56">
        <f t="shared" si="12"/>
        <v>0</v>
      </c>
      <c r="P72" s="55">
        <f t="shared" si="13"/>
        <v>0</v>
      </c>
      <c r="Q72" s="57">
        <f t="shared" si="14"/>
        <v>0</v>
      </c>
      <c r="R72" s="58" t="str">
        <f t="shared" si="15"/>
        <v/>
      </c>
    </row>
    <row r="73" spans="1:18" ht="20.25" customHeight="1" thickBot="1" x14ac:dyDescent="0.25">
      <c r="A73" s="90"/>
      <c r="B73" s="112"/>
      <c r="C73" s="91"/>
      <c r="D73" s="92"/>
      <c r="E73" s="93"/>
      <c r="F73" s="94"/>
      <c r="G73" s="59">
        <f t="shared" si="10"/>
        <v>0</v>
      </c>
      <c r="H73" s="100"/>
      <c r="I73" s="101"/>
      <c r="J73" s="102"/>
      <c r="K73" s="56">
        <f t="shared" si="11"/>
        <v>0</v>
      </c>
      <c r="L73" s="56">
        <f>IFERROR(VLOOKUP(A73,'Stored Materials'!A:J,9,FALSE),0)</f>
        <v>0</v>
      </c>
      <c r="M73" s="56">
        <f>IFERROR(VLOOKUP(A73,'Stored Materials'!A:J,10,FALSE),0)</f>
        <v>0</v>
      </c>
      <c r="N73" s="56">
        <f>IFERROR(VLOOKUP(A73,'Stored Materials'!A:J,5,FALSE),0)</f>
        <v>0</v>
      </c>
      <c r="O73" s="56">
        <f t="shared" si="12"/>
        <v>0</v>
      </c>
      <c r="P73" s="55">
        <f t="shared" si="13"/>
        <v>0</v>
      </c>
      <c r="Q73" s="57">
        <f t="shared" si="14"/>
        <v>0</v>
      </c>
      <c r="R73" s="58" t="str">
        <f t="shared" si="15"/>
        <v/>
      </c>
    </row>
    <row r="74" spans="1:18" ht="17" thickTop="1" x14ac:dyDescent="0.2">
      <c r="A74" s="125"/>
      <c r="B74" s="125"/>
      <c r="C74" s="126"/>
      <c r="D74" s="127"/>
      <c r="E74" s="128"/>
      <c r="F74" s="161" t="s">
        <v>140</v>
      </c>
      <c r="G74" s="129">
        <f>SUM(G10:G73)</f>
        <v>0</v>
      </c>
      <c r="H74" s="129"/>
      <c r="I74" s="129"/>
      <c r="J74" s="129"/>
      <c r="K74" s="129">
        <f>SUM(K10:K73)</f>
        <v>0</v>
      </c>
      <c r="L74" s="129">
        <f t="shared" ref="L74:Q74" si="16">SUM(L10:L73)</f>
        <v>0</v>
      </c>
      <c r="M74" s="129">
        <f t="shared" si="16"/>
        <v>0</v>
      </c>
      <c r="N74" s="129">
        <f t="shared" si="16"/>
        <v>0</v>
      </c>
      <c r="O74" s="129">
        <f t="shared" si="16"/>
        <v>0</v>
      </c>
      <c r="P74" s="129"/>
      <c r="Q74" s="129">
        <f t="shared" si="16"/>
        <v>0</v>
      </c>
      <c r="R74" s="130" t="str">
        <f t="shared" si="15"/>
        <v/>
      </c>
    </row>
    <row r="75" spans="1:18" ht="15.75" customHeight="1" thickBot="1" x14ac:dyDescent="0.25">
      <c r="A75" s="131"/>
      <c r="B75" s="131"/>
      <c r="C75" s="121"/>
      <c r="D75" s="117"/>
      <c r="E75" s="118"/>
      <c r="F75" s="119"/>
      <c r="G75" s="122"/>
      <c r="H75" s="42"/>
      <c r="I75" s="123"/>
      <c r="J75" s="116"/>
      <c r="K75" s="123"/>
      <c r="L75" s="123"/>
      <c r="M75" s="123"/>
      <c r="N75" s="123"/>
      <c r="O75" s="123"/>
      <c r="R75" s="60"/>
    </row>
    <row r="76" spans="1:18" ht="17" thickBot="1" x14ac:dyDescent="0.25">
      <c r="A76" s="131"/>
      <c r="B76" s="131"/>
      <c r="C76" s="132"/>
      <c r="D76" s="117"/>
      <c r="E76" s="118"/>
      <c r="F76" s="119"/>
      <c r="G76" s="115"/>
      <c r="H76" s="42"/>
      <c r="I76" s="116"/>
      <c r="K76" s="116"/>
      <c r="L76" s="116"/>
      <c r="M76" s="116"/>
      <c r="N76" s="173" t="s">
        <v>120</v>
      </c>
      <c r="O76" s="173"/>
      <c r="P76" s="173"/>
      <c r="Q76" s="162">
        <f>Q74+O74</f>
        <v>0</v>
      </c>
      <c r="R76" s="60"/>
    </row>
    <row r="77" spans="1:18" x14ac:dyDescent="0.2">
      <c r="A77" s="131"/>
      <c r="B77" s="131"/>
      <c r="C77" s="132"/>
      <c r="D77" s="117"/>
      <c r="E77" s="118"/>
      <c r="F77" s="119"/>
      <c r="G77" s="115"/>
      <c r="H77" s="42"/>
      <c r="I77" s="42"/>
      <c r="K77" s="116"/>
      <c r="L77" s="116"/>
      <c r="M77" s="116"/>
      <c r="N77" s="116"/>
      <c r="O77" s="116"/>
      <c r="P77" s="42"/>
      <c r="Q77" s="116"/>
      <c r="R77" s="60"/>
    </row>
    <row r="78" spans="1:18" x14ac:dyDescent="0.2">
      <c r="A78" s="174" t="s">
        <v>176</v>
      </c>
      <c r="B78" s="174"/>
      <c r="C78" s="174"/>
      <c r="D78" s="174"/>
      <c r="L78" s="46"/>
    </row>
    <row r="79" spans="1:18" x14ac:dyDescent="0.2">
      <c r="A79" s="174"/>
      <c r="B79" s="174"/>
      <c r="C79" s="174"/>
      <c r="D79" s="174"/>
      <c r="K79" s="61"/>
      <c r="L79" s="61"/>
    </row>
    <row r="80" spans="1:18" x14ac:dyDescent="0.2">
      <c r="A80" s="172"/>
      <c r="B80" s="172"/>
      <c r="C80" s="172"/>
      <c r="D80" s="172"/>
      <c r="L80" s="46"/>
    </row>
    <row r="81" spans="1:12" x14ac:dyDescent="0.2">
      <c r="A81" s="172"/>
      <c r="B81" s="172"/>
      <c r="C81" s="172"/>
      <c r="D81" s="172"/>
      <c r="L81" s="46"/>
    </row>
    <row r="82" spans="1:12" x14ac:dyDescent="0.2">
      <c r="A82" s="172"/>
      <c r="B82" s="172"/>
      <c r="C82" s="172"/>
      <c r="D82" s="172"/>
      <c r="K82" s="61"/>
      <c r="L82" s="61"/>
    </row>
    <row r="83" spans="1:12" x14ac:dyDescent="0.2">
      <c r="A83" s="172"/>
      <c r="B83" s="172"/>
      <c r="C83" s="172"/>
      <c r="D83" s="172"/>
      <c r="I83" s="61"/>
      <c r="J83" s="44"/>
    </row>
    <row r="84" spans="1:12" x14ac:dyDescent="0.2">
      <c r="A84" s="172"/>
      <c r="B84" s="172"/>
      <c r="C84" s="172"/>
      <c r="D84" s="172"/>
    </row>
    <row r="85" spans="1:12" x14ac:dyDescent="0.2">
      <c r="A85" s="172"/>
      <c r="B85" s="172"/>
      <c r="C85" s="172"/>
      <c r="D85" s="172"/>
    </row>
    <row r="86" spans="1:12" x14ac:dyDescent="0.2">
      <c r="A86" s="160"/>
      <c r="B86" s="160"/>
      <c r="C86" s="132"/>
      <c r="D86" s="117"/>
    </row>
    <row r="87" spans="1:12" x14ac:dyDescent="0.2">
      <c r="I87" s="61"/>
      <c r="J87" s="44"/>
    </row>
    <row r="90" spans="1:12" x14ac:dyDescent="0.2">
      <c r="I90" s="61"/>
      <c r="J90" s="44"/>
    </row>
  </sheetData>
  <sheetProtection formatColumns="0" insertRows="0" deleteRows="0" sort="0"/>
  <mergeCells count="17">
    <mergeCell ref="A85:D85"/>
    <mergeCell ref="N76:P76"/>
    <mergeCell ref="A83:D83"/>
    <mergeCell ref="A84:D84"/>
    <mergeCell ref="A78:D79"/>
    <mergeCell ref="A80:D80"/>
    <mergeCell ref="A81:D81"/>
    <mergeCell ref="A82:D82"/>
    <mergeCell ref="A1:R1"/>
    <mergeCell ref="M4:P4"/>
    <mergeCell ref="M5:P5"/>
    <mergeCell ref="M6:P6"/>
    <mergeCell ref="M7:P7"/>
    <mergeCell ref="B5:C5"/>
    <mergeCell ref="B6:C6"/>
    <mergeCell ref="B7:C7"/>
    <mergeCell ref="M3:Q3"/>
  </mergeCells>
  <pageMargins left="0.4" right="0.4" top="0.1" bottom="0.4" header="0.3" footer="0.3"/>
  <pageSetup scale="3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4"/>
  <sheetViews>
    <sheetView view="pageLayout" zoomScaleNormal="100" workbookViewId="0">
      <selection activeCell="F13" sqref="F13:J55"/>
    </sheetView>
  </sheetViews>
  <sheetFormatPr baseColWidth="10" defaultColWidth="8.83203125" defaultRowHeight="13" x14ac:dyDescent="0.15"/>
  <cols>
    <col min="1" max="1" width="7.6640625" customWidth="1"/>
    <col min="2" max="2" width="75.83203125" customWidth="1"/>
    <col min="3" max="8" width="13.6640625" customWidth="1"/>
    <col min="9" max="9" width="14.83203125" customWidth="1"/>
    <col min="10" max="11" width="13.6640625" customWidth="1"/>
    <col min="13" max="13" width="11.33203125" bestFit="1" customWidth="1"/>
  </cols>
  <sheetData>
    <row r="1" spans="1:11" x14ac:dyDescent="0.15">
      <c r="A1" s="220" t="s">
        <v>61</v>
      </c>
      <c r="B1" s="220"/>
      <c r="C1" s="220"/>
      <c r="D1" s="220"/>
      <c r="E1" s="220"/>
      <c r="F1" s="220"/>
      <c r="G1" s="220"/>
      <c r="H1" s="220"/>
      <c r="I1" s="220"/>
      <c r="J1" s="220"/>
    </row>
    <row r="2" spans="1:11" x14ac:dyDescent="0.15">
      <c r="A2" s="1" t="s">
        <v>22</v>
      </c>
      <c r="B2" s="1"/>
      <c r="C2" s="1"/>
      <c r="E2" s="1"/>
      <c r="F2" s="1"/>
      <c r="G2" s="1"/>
      <c r="H2" s="1"/>
      <c r="I2" s="1"/>
      <c r="J2" s="1"/>
      <c r="K2" s="1"/>
    </row>
    <row r="3" spans="1:11" x14ac:dyDescent="0.15">
      <c r="A3" s="15" t="s">
        <v>0</v>
      </c>
      <c r="B3" s="214">
        <f>'Pay Application'!B6</f>
        <v>0</v>
      </c>
      <c r="C3" s="214"/>
      <c r="D3" s="215"/>
      <c r="H3" s="219" t="str">
        <f>'Pay Application'!I1</f>
        <v>Form No. WO CPAAP-4.22.2024</v>
      </c>
      <c r="I3" s="219"/>
    </row>
    <row r="4" spans="1:11" x14ac:dyDescent="0.15">
      <c r="A4" s="15" t="s">
        <v>1</v>
      </c>
      <c r="B4" s="214">
        <f>'Pay Application'!B7</f>
        <v>0</v>
      </c>
      <c r="C4" s="214"/>
      <c r="D4" s="215"/>
      <c r="H4" s="15" t="s">
        <v>4</v>
      </c>
      <c r="I4" s="150">
        <f>'Pay Application'!K6</f>
        <v>0</v>
      </c>
    </row>
    <row r="5" spans="1:11" x14ac:dyDescent="0.15">
      <c r="A5" s="15" t="s">
        <v>104</v>
      </c>
      <c r="B5" s="214">
        <f>'Pay Application'!B8</f>
        <v>0</v>
      </c>
      <c r="C5" s="214"/>
      <c r="D5" s="215"/>
      <c r="H5" s="15" t="s">
        <v>5</v>
      </c>
      <c r="I5" s="151">
        <f>'Pay Application'!K7</f>
        <v>0</v>
      </c>
    </row>
    <row r="6" spans="1:11" x14ac:dyDescent="0.15">
      <c r="A6" s="15" t="s">
        <v>2</v>
      </c>
      <c r="B6" s="214">
        <f>'Pay Application'!B9</f>
        <v>0</v>
      </c>
      <c r="C6" s="214"/>
      <c r="D6" s="215"/>
      <c r="H6" s="15" t="s">
        <v>6</v>
      </c>
      <c r="I6" s="151">
        <f>'Pay Application'!K8</f>
        <v>0</v>
      </c>
    </row>
    <row r="7" spans="1:11" x14ac:dyDescent="0.15">
      <c r="A7" s="15" t="s">
        <v>101</v>
      </c>
      <c r="B7" s="214">
        <f>'Pay Application'!B11</f>
        <v>0</v>
      </c>
      <c r="C7" s="214"/>
      <c r="D7" s="215"/>
      <c r="E7" s="1"/>
      <c r="F7" s="1"/>
      <c r="G7" s="1"/>
      <c r="H7" s="15" t="s">
        <v>7</v>
      </c>
      <c r="I7" s="151">
        <f>'Pay Application'!K9</f>
        <v>0</v>
      </c>
      <c r="J7" s="1"/>
      <c r="K7" s="1"/>
    </row>
    <row r="8" spans="1:11" ht="14" thickBot="1" x14ac:dyDescent="0.2">
      <c r="A8" s="64" t="s">
        <v>102</v>
      </c>
      <c r="B8" s="216">
        <f>'Pay Application'!B12</f>
        <v>0</v>
      </c>
      <c r="C8" s="217"/>
      <c r="D8" s="218"/>
      <c r="E8" s="149"/>
      <c r="F8" s="1"/>
      <c r="G8" s="1"/>
      <c r="H8" s="1"/>
      <c r="I8" s="1"/>
      <c r="J8" s="1"/>
      <c r="K8" s="1"/>
    </row>
    <row r="9" spans="1:11" ht="15.75" customHeight="1" thickBot="1" x14ac:dyDescent="0.2">
      <c r="A9" s="31"/>
      <c r="B9" s="32"/>
      <c r="C9" s="33" t="s">
        <v>45</v>
      </c>
      <c r="D9" s="33" t="s">
        <v>46</v>
      </c>
      <c r="E9" s="33" t="s">
        <v>47</v>
      </c>
      <c r="F9" s="30" t="s">
        <v>62</v>
      </c>
      <c r="G9" s="34" t="s">
        <v>48</v>
      </c>
      <c r="H9" s="30" t="s">
        <v>109</v>
      </c>
      <c r="I9" s="30" t="s">
        <v>117</v>
      </c>
      <c r="J9" s="30" t="s">
        <v>118</v>
      </c>
    </row>
    <row r="10" spans="1:11" x14ac:dyDescent="0.15">
      <c r="A10" s="26" t="s">
        <v>107</v>
      </c>
      <c r="B10" s="35" t="s">
        <v>63</v>
      </c>
      <c r="C10" s="28" t="s">
        <v>88</v>
      </c>
      <c r="D10" s="28" t="s">
        <v>88</v>
      </c>
      <c r="E10" s="28" t="s">
        <v>88</v>
      </c>
      <c r="F10" s="36" t="s">
        <v>89</v>
      </c>
      <c r="G10" s="28" t="s">
        <v>57</v>
      </c>
      <c r="H10" s="36" t="s">
        <v>110</v>
      </c>
      <c r="I10" s="36" t="s">
        <v>88</v>
      </c>
      <c r="J10" s="36" t="s">
        <v>88</v>
      </c>
    </row>
    <row r="11" spans="1:11" x14ac:dyDescent="0.15">
      <c r="A11" s="26" t="s">
        <v>55</v>
      </c>
      <c r="B11" s="37" t="s">
        <v>64</v>
      </c>
      <c r="C11" s="28" t="s">
        <v>65</v>
      </c>
      <c r="D11" s="28" t="s">
        <v>66</v>
      </c>
      <c r="E11" s="28" t="s">
        <v>119</v>
      </c>
      <c r="F11" s="28" t="s">
        <v>90</v>
      </c>
      <c r="G11" s="28" t="s">
        <v>49</v>
      </c>
      <c r="H11" s="28" t="s">
        <v>91</v>
      </c>
      <c r="I11" s="28" t="s">
        <v>114</v>
      </c>
      <c r="J11" s="28" t="s">
        <v>115</v>
      </c>
    </row>
    <row r="12" spans="1:11" ht="14" thickBot="1" x14ac:dyDescent="0.2">
      <c r="A12" s="26" t="s">
        <v>56</v>
      </c>
      <c r="B12" s="38" t="s">
        <v>67</v>
      </c>
      <c r="C12" s="28" t="s">
        <v>68</v>
      </c>
      <c r="D12" s="28" t="s">
        <v>69</v>
      </c>
      <c r="E12" s="89" t="s">
        <v>129</v>
      </c>
      <c r="F12" s="89" t="s">
        <v>134</v>
      </c>
      <c r="G12" s="89" t="s">
        <v>135</v>
      </c>
      <c r="H12" s="39" t="s">
        <v>112</v>
      </c>
      <c r="I12" s="39" t="s">
        <v>112</v>
      </c>
      <c r="J12" s="39" t="s">
        <v>113</v>
      </c>
    </row>
    <row r="13" spans="1:11" x14ac:dyDescent="0.15">
      <c r="A13" s="80"/>
      <c r="B13" s="81"/>
      <c r="C13" s="82"/>
      <c r="D13" s="82"/>
      <c r="E13" s="82"/>
      <c r="F13" s="40">
        <f>C13+D13-E13</f>
        <v>0</v>
      </c>
      <c r="G13" s="69" t="str" cm="1">
        <f t="array" ref="G13">IFERROR(INDEX(('Schedule of Values'!G:G)*0.75,MATCH('Stored Materials'!A13,'Schedule of Values'!A:A,0),1),"")</f>
        <v/>
      </c>
      <c r="H13" s="73">
        <f>IF(F13&gt;0,IF((C13+D13)&lt;G13,C13+D13,IF((C13+D13)&gt;G13,G13,"")),0)</f>
        <v>0</v>
      </c>
      <c r="I13" s="75">
        <f>IF(C13&gt;0,IF(C13&lt;G13,C13,IF(C13&gt;G13,G13,IF(C13=G13,C13))),0)</f>
        <v>0</v>
      </c>
      <c r="J13" s="71">
        <f t="shared" ref="J13:J23" si="0">IF(F13&gt;0,IF((C13+D13)&lt;G13,D13,IF((C13+D13)=G13,D13,IF(AND((C13+D13)&gt;G13,I13&lt;G13),G13-C13,0))),0)</f>
        <v>0</v>
      </c>
    </row>
    <row r="14" spans="1:11" x14ac:dyDescent="0.15">
      <c r="A14" s="83"/>
      <c r="B14" s="84"/>
      <c r="C14" s="85"/>
      <c r="D14" s="85"/>
      <c r="E14" s="85"/>
      <c r="F14" s="41">
        <f t="shared" ref="F14:F24" si="1">C14+D14-E14</f>
        <v>0</v>
      </c>
      <c r="G14" s="70" t="str" cm="1">
        <f t="array" ref="G14">IFERROR(INDEX(('Schedule of Values'!G:G)*0.75,MATCH('Stored Materials'!A14,'Schedule of Values'!A:A,0),1),"")</f>
        <v/>
      </c>
      <c r="H14" s="74">
        <f t="shared" ref="H14:H23" si="2">IF(F14&gt;0,IF((C14+D14)&lt;G14,C14+D14,IF((C14+D14)&gt;G14,G14,"")),0)</f>
        <v>0</v>
      </c>
      <c r="I14" s="76">
        <f>IF(C14&gt;0,IF(C14&lt;G14,C14,IF(C14&gt;G14,G14,IF(C14=G14,C14))),0)</f>
        <v>0</v>
      </c>
      <c r="J14" s="71">
        <f>IF(F14&gt;0,IF((C14+D14)&lt;G14,D14,IF((C14+D14)=G14,D14,IF(AND((C14+D14)&gt;G14,I14&lt;G14),G14-C14,0))),0)</f>
        <v>0</v>
      </c>
    </row>
    <row r="15" spans="1:11" x14ac:dyDescent="0.15">
      <c r="A15" s="83"/>
      <c r="B15" s="86"/>
      <c r="C15" s="85"/>
      <c r="D15" s="85"/>
      <c r="E15" s="85"/>
      <c r="F15" s="41">
        <f t="shared" si="1"/>
        <v>0</v>
      </c>
      <c r="G15" s="70" t="str" cm="1">
        <f t="array" ref="G15">IFERROR(INDEX(('Schedule of Values'!G:G)*0.75,MATCH('Stored Materials'!A15,'Schedule of Values'!A:A,0),1),"")</f>
        <v/>
      </c>
      <c r="H15" s="74">
        <f t="shared" si="2"/>
        <v>0</v>
      </c>
      <c r="I15" s="76">
        <f t="shared" ref="I15:I55" si="3">IF(C15&gt;0,IF(C15&lt;G15,C15,IF(C15&gt;G15,G15,IF(C15=G15,C15))),0)</f>
        <v>0</v>
      </c>
      <c r="J15" s="71">
        <f t="shared" si="0"/>
        <v>0</v>
      </c>
    </row>
    <row r="16" spans="1:11" x14ac:dyDescent="0.15">
      <c r="A16" s="83"/>
      <c r="B16" s="86"/>
      <c r="C16" s="85"/>
      <c r="D16" s="85"/>
      <c r="E16" s="85"/>
      <c r="F16" s="41">
        <f t="shared" si="1"/>
        <v>0</v>
      </c>
      <c r="G16" s="70" t="str" cm="1">
        <f t="array" ref="G16">IFERROR(INDEX(('Schedule of Values'!G:G)*0.75,MATCH('Stored Materials'!A16,'Schedule of Values'!A:A,0),1),"")</f>
        <v/>
      </c>
      <c r="H16" s="74">
        <f t="shared" si="2"/>
        <v>0</v>
      </c>
      <c r="I16" s="76">
        <f t="shared" si="3"/>
        <v>0</v>
      </c>
      <c r="J16" s="71">
        <f t="shared" si="0"/>
        <v>0</v>
      </c>
    </row>
    <row r="17" spans="1:10" x14ac:dyDescent="0.15">
      <c r="A17" s="83"/>
      <c r="B17" s="87"/>
      <c r="C17" s="85"/>
      <c r="D17" s="85"/>
      <c r="E17" s="85"/>
      <c r="F17" s="41">
        <f t="shared" si="1"/>
        <v>0</v>
      </c>
      <c r="G17" s="70" t="str" cm="1">
        <f t="array" ref="G17">IFERROR(INDEX(('Schedule of Values'!G:G)*0.75,MATCH('Stored Materials'!A17,'Schedule of Values'!A:A,0),1),"")</f>
        <v/>
      </c>
      <c r="H17" s="74">
        <f t="shared" si="2"/>
        <v>0</v>
      </c>
      <c r="I17" s="76">
        <f t="shared" si="3"/>
        <v>0</v>
      </c>
      <c r="J17" s="71">
        <f t="shared" si="0"/>
        <v>0</v>
      </c>
    </row>
    <row r="18" spans="1:10" x14ac:dyDescent="0.15">
      <c r="A18" s="83"/>
      <c r="B18" s="86"/>
      <c r="C18" s="85"/>
      <c r="D18" s="85"/>
      <c r="E18" s="85"/>
      <c r="F18" s="41">
        <f t="shared" si="1"/>
        <v>0</v>
      </c>
      <c r="G18" s="70" t="str" cm="1">
        <f t="array" ref="G18">IFERROR(INDEX(('Schedule of Values'!G:G)*0.75,MATCH('Stored Materials'!A18,'Schedule of Values'!A:A,0),1),"")</f>
        <v/>
      </c>
      <c r="H18" s="74">
        <f t="shared" si="2"/>
        <v>0</v>
      </c>
      <c r="I18" s="76">
        <f t="shared" si="3"/>
        <v>0</v>
      </c>
      <c r="J18" s="71">
        <f t="shared" si="0"/>
        <v>0</v>
      </c>
    </row>
    <row r="19" spans="1:10" x14ac:dyDescent="0.15">
      <c r="A19" s="83"/>
      <c r="B19" s="86"/>
      <c r="C19" s="85"/>
      <c r="D19" s="85"/>
      <c r="E19" s="85"/>
      <c r="F19" s="41">
        <f t="shared" si="1"/>
        <v>0</v>
      </c>
      <c r="G19" s="70" t="str" cm="1">
        <f t="array" ref="G19">IFERROR(INDEX(('Schedule of Values'!G:G)*0.75,MATCH('Stored Materials'!A19,'Schedule of Values'!A:A,0),1),"")</f>
        <v/>
      </c>
      <c r="H19" s="74">
        <f t="shared" si="2"/>
        <v>0</v>
      </c>
      <c r="I19" s="76">
        <f t="shared" si="3"/>
        <v>0</v>
      </c>
      <c r="J19" s="71">
        <f t="shared" si="0"/>
        <v>0</v>
      </c>
    </row>
    <row r="20" spans="1:10" x14ac:dyDescent="0.15">
      <c r="A20" s="83"/>
      <c r="B20" s="87"/>
      <c r="C20" s="85"/>
      <c r="D20" s="85"/>
      <c r="E20" s="85"/>
      <c r="F20" s="41">
        <f t="shared" si="1"/>
        <v>0</v>
      </c>
      <c r="G20" s="70" t="str" cm="1">
        <f t="array" ref="G20">IFERROR(INDEX(('Schedule of Values'!G:G)*0.75,MATCH('Stored Materials'!A20,'Schedule of Values'!A:A,0),1),"")</f>
        <v/>
      </c>
      <c r="H20" s="74">
        <f t="shared" si="2"/>
        <v>0</v>
      </c>
      <c r="I20" s="76">
        <f t="shared" si="3"/>
        <v>0</v>
      </c>
      <c r="J20" s="71">
        <f t="shared" si="0"/>
        <v>0</v>
      </c>
    </row>
    <row r="21" spans="1:10" x14ac:dyDescent="0.15">
      <c r="A21" s="83"/>
      <c r="B21" s="86"/>
      <c r="C21" s="85"/>
      <c r="D21" s="85"/>
      <c r="E21" s="85"/>
      <c r="F21" s="41">
        <f t="shared" si="1"/>
        <v>0</v>
      </c>
      <c r="G21" s="70" t="str" cm="1">
        <f t="array" ref="G21">IFERROR(INDEX(('Schedule of Values'!G:G)*0.75,MATCH('Stored Materials'!A21,'Schedule of Values'!A:A,0),1),"")</f>
        <v/>
      </c>
      <c r="H21" s="74">
        <f t="shared" si="2"/>
        <v>0</v>
      </c>
      <c r="I21" s="76">
        <f t="shared" si="3"/>
        <v>0</v>
      </c>
      <c r="J21" s="71">
        <f t="shared" si="0"/>
        <v>0</v>
      </c>
    </row>
    <row r="22" spans="1:10" x14ac:dyDescent="0.15">
      <c r="A22" s="83"/>
      <c r="B22" s="86"/>
      <c r="C22" s="85"/>
      <c r="D22" s="85"/>
      <c r="E22" s="85"/>
      <c r="F22" s="41">
        <f t="shared" si="1"/>
        <v>0</v>
      </c>
      <c r="G22" s="70" t="str" cm="1">
        <f t="array" ref="G22">IFERROR(INDEX(('Schedule of Values'!G:G)*0.75,MATCH('Stored Materials'!A22,'Schedule of Values'!A:A,0),1),"")</f>
        <v/>
      </c>
      <c r="H22" s="74">
        <f t="shared" si="2"/>
        <v>0</v>
      </c>
      <c r="I22" s="76">
        <f t="shared" si="3"/>
        <v>0</v>
      </c>
      <c r="J22" s="71">
        <f t="shared" si="0"/>
        <v>0</v>
      </c>
    </row>
    <row r="23" spans="1:10" x14ac:dyDescent="0.15">
      <c r="A23" s="83"/>
      <c r="B23" s="87"/>
      <c r="C23" s="85"/>
      <c r="D23" s="85"/>
      <c r="E23" s="85"/>
      <c r="F23" s="41">
        <f t="shared" si="1"/>
        <v>0</v>
      </c>
      <c r="G23" s="70" t="str" cm="1">
        <f t="array" ref="G23">IFERROR(INDEX(('Schedule of Values'!G:G)*0.75,MATCH('Stored Materials'!A23,'Schedule of Values'!A:A,0),1),"")</f>
        <v/>
      </c>
      <c r="H23" s="74">
        <f t="shared" si="2"/>
        <v>0</v>
      </c>
      <c r="I23" s="76">
        <f t="shared" si="3"/>
        <v>0</v>
      </c>
      <c r="J23" s="71">
        <f t="shared" si="0"/>
        <v>0</v>
      </c>
    </row>
    <row r="24" spans="1:10" x14ac:dyDescent="0.15">
      <c r="A24" s="83"/>
      <c r="B24" s="86"/>
      <c r="C24" s="85"/>
      <c r="D24" s="85"/>
      <c r="E24" s="85"/>
      <c r="F24" s="41">
        <f t="shared" si="1"/>
        <v>0</v>
      </c>
      <c r="G24" s="70" t="str" cm="1">
        <f t="array" ref="G24">IFERROR(INDEX(('Schedule of Values'!G:G)*0.75,MATCH('Stored Materials'!A24,'Schedule of Values'!A:A,0),1),"")</f>
        <v/>
      </c>
      <c r="H24" s="74">
        <f>IF((C24+D24)&lt;G24,C24+D24,IF((C24+D24)&gt;G24,G24,""))</f>
        <v>0</v>
      </c>
      <c r="I24" s="76">
        <f t="shared" si="3"/>
        <v>0</v>
      </c>
      <c r="J24" s="71">
        <f>IF(F24&gt;0,IF((C24+D24)&lt;G24,D24,IF((C24+D24)=G24,D24,IF(AND((C24+D24)&gt;G24,I24&lt;G24),G24-C24,0))),0)</f>
        <v>0</v>
      </c>
    </row>
    <row r="25" spans="1:10" x14ac:dyDescent="0.15">
      <c r="A25" s="83"/>
      <c r="B25" s="86"/>
      <c r="C25" s="85"/>
      <c r="D25" s="85"/>
      <c r="E25" s="85"/>
      <c r="F25" s="41">
        <f t="shared" ref="F25:F55" si="4">C25+D25-E25</f>
        <v>0</v>
      </c>
      <c r="G25" s="70" t="str" cm="1">
        <f t="array" ref="G25">IFERROR(INDEX(('Schedule of Values'!G:G)*0.75,MATCH('Stored Materials'!A25,'Schedule of Values'!A:A,0),1),"")</f>
        <v/>
      </c>
      <c r="H25" s="74">
        <f t="shared" ref="H25:H55" si="5">IF((C25+D25)&lt;G25,C25+D25,IF((C25+D25)&gt;G25,G25,""))</f>
        <v>0</v>
      </c>
      <c r="I25" s="76">
        <f t="shared" si="3"/>
        <v>0</v>
      </c>
      <c r="J25" s="71">
        <f t="shared" ref="J25:J55" si="6">IF(F25&gt;0,IF((C25+D25)&lt;G25,D25,IF((C25+D25)=G25,D25,IF(AND((C25+D25)&gt;G25,I25&lt;G25),G25-C25,0))),0)</f>
        <v>0</v>
      </c>
    </row>
    <row r="26" spans="1:10" x14ac:dyDescent="0.15">
      <c r="A26" s="83"/>
      <c r="B26" s="86"/>
      <c r="C26" s="85"/>
      <c r="D26" s="85"/>
      <c r="E26" s="85"/>
      <c r="F26" s="41">
        <f t="shared" si="4"/>
        <v>0</v>
      </c>
      <c r="G26" s="70" t="str" cm="1">
        <f t="array" ref="G26">IFERROR(INDEX(('Schedule of Values'!G:G)*0.75,MATCH('Stored Materials'!A26,'Schedule of Values'!A:A,0),1),"")</f>
        <v/>
      </c>
      <c r="H26" s="74">
        <f t="shared" si="5"/>
        <v>0</v>
      </c>
      <c r="I26" s="76">
        <f t="shared" si="3"/>
        <v>0</v>
      </c>
      <c r="J26" s="71">
        <f t="shared" si="6"/>
        <v>0</v>
      </c>
    </row>
    <row r="27" spans="1:10" x14ac:dyDescent="0.15">
      <c r="A27" s="83"/>
      <c r="B27" s="86"/>
      <c r="C27" s="85"/>
      <c r="D27" s="85"/>
      <c r="E27" s="85"/>
      <c r="F27" s="41">
        <f t="shared" si="4"/>
        <v>0</v>
      </c>
      <c r="G27" s="70" t="str" cm="1">
        <f t="array" ref="G27">IFERROR(INDEX(('Schedule of Values'!G:G)*0.75,MATCH('Stored Materials'!A27,'Schedule of Values'!A:A,0),1),"")</f>
        <v/>
      </c>
      <c r="H27" s="74">
        <f t="shared" si="5"/>
        <v>0</v>
      </c>
      <c r="I27" s="76">
        <f t="shared" si="3"/>
        <v>0</v>
      </c>
      <c r="J27" s="71">
        <f t="shared" si="6"/>
        <v>0</v>
      </c>
    </row>
    <row r="28" spans="1:10" x14ac:dyDescent="0.15">
      <c r="A28" s="83"/>
      <c r="B28" s="86"/>
      <c r="C28" s="85"/>
      <c r="D28" s="85"/>
      <c r="E28" s="85"/>
      <c r="F28" s="41">
        <f t="shared" si="4"/>
        <v>0</v>
      </c>
      <c r="G28" s="70" t="str" cm="1">
        <f t="array" ref="G28">IFERROR(INDEX(('Schedule of Values'!G:G)*0.75,MATCH('Stored Materials'!A28,'Schedule of Values'!A:A,0),1),"")</f>
        <v/>
      </c>
      <c r="H28" s="74">
        <f t="shared" si="5"/>
        <v>0</v>
      </c>
      <c r="I28" s="76">
        <f t="shared" si="3"/>
        <v>0</v>
      </c>
      <c r="J28" s="71">
        <f t="shared" si="6"/>
        <v>0</v>
      </c>
    </row>
    <row r="29" spans="1:10" x14ac:dyDescent="0.15">
      <c r="A29" s="83"/>
      <c r="B29" s="86"/>
      <c r="C29" s="85"/>
      <c r="D29" s="85"/>
      <c r="E29" s="85"/>
      <c r="F29" s="41">
        <f t="shared" si="4"/>
        <v>0</v>
      </c>
      <c r="G29" s="70" t="str" cm="1">
        <f t="array" ref="G29">IFERROR(INDEX(('Schedule of Values'!G:G)*0.75,MATCH('Stored Materials'!A29,'Schedule of Values'!A:A,0),1),"")</f>
        <v/>
      </c>
      <c r="H29" s="74">
        <f t="shared" si="5"/>
        <v>0</v>
      </c>
      <c r="I29" s="76">
        <f t="shared" si="3"/>
        <v>0</v>
      </c>
      <c r="J29" s="71">
        <f t="shared" si="6"/>
        <v>0</v>
      </c>
    </row>
    <row r="30" spans="1:10" x14ac:dyDescent="0.15">
      <c r="A30" s="83"/>
      <c r="B30" s="86"/>
      <c r="C30" s="85"/>
      <c r="D30" s="85"/>
      <c r="E30" s="85"/>
      <c r="F30" s="41">
        <f t="shared" si="4"/>
        <v>0</v>
      </c>
      <c r="G30" s="70" t="str" cm="1">
        <f t="array" ref="G30">IFERROR(INDEX(('Schedule of Values'!G:G)*0.75,MATCH('Stored Materials'!A30,'Schedule of Values'!A:A,0),1),"")</f>
        <v/>
      </c>
      <c r="H30" s="74">
        <f t="shared" si="5"/>
        <v>0</v>
      </c>
      <c r="I30" s="76">
        <f t="shared" si="3"/>
        <v>0</v>
      </c>
      <c r="J30" s="71">
        <f t="shared" si="6"/>
        <v>0</v>
      </c>
    </row>
    <row r="31" spans="1:10" x14ac:dyDescent="0.15">
      <c r="A31" s="83"/>
      <c r="B31" s="86"/>
      <c r="C31" s="85"/>
      <c r="D31" s="85"/>
      <c r="E31" s="85"/>
      <c r="F31" s="41">
        <f t="shared" si="4"/>
        <v>0</v>
      </c>
      <c r="G31" s="70" t="str" cm="1">
        <f t="array" ref="G31">IFERROR(INDEX(('Schedule of Values'!G:G)*0.75,MATCH('Stored Materials'!A31,'Schedule of Values'!A:A,0),1),"")</f>
        <v/>
      </c>
      <c r="H31" s="74">
        <f t="shared" si="5"/>
        <v>0</v>
      </c>
      <c r="I31" s="76">
        <f t="shared" si="3"/>
        <v>0</v>
      </c>
      <c r="J31" s="71">
        <f t="shared" si="6"/>
        <v>0</v>
      </c>
    </row>
    <row r="32" spans="1:10" x14ac:dyDescent="0.15">
      <c r="A32" s="83"/>
      <c r="B32" s="86"/>
      <c r="C32" s="85"/>
      <c r="D32" s="85"/>
      <c r="E32" s="85"/>
      <c r="F32" s="41">
        <f t="shared" si="4"/>
        <v>0</v>
      </c>
      <c r="G32" s="70" t="str" cm="1">
        <f t="array" ref="G32">IFERROR(INDEX(('Schedule of Values'!G:G)*0.75,MATCH('Stored Materials'!A32,'Schedule of Values'!A:A,0),1),"")</f>
        <v/>
      </c>
      <c r="H32" s="74">
        <f t="shared" si="5"/>
        <v>0</v>
      </c>
      <c r="I32" s="76">
        <f t="shared" si="3"/>
        <v>0</v>
      </c>
      <c r="J32" s="71">
        <f t="shared" si="6"/>
        <v>0</v>
      </c>
    </row>
    <row r="33" spans="1:10" x14ac:dyDescent="0.15">
      <c r="A33" s="83"/>
      <c r="B33" s="86"/>
      <c r="C33" s="85"/>
      <c r="D33" s="85"/>
      <c r="E33" s="85"/>
      <c r="F33" s="41">
        <f t="shared" si="4"/>
        <v>0</v>
      </c>
      <c r="G33" s="70" t="str" cm="1">
        <f t="array" ref="G33">IFERROR(INDEX(('Schedule of Values'!G:G)*0.75,MATCH('Stored Materials'!A33,'Schedule of Values'!A:A,0),1),"")</f>
        <v/>
      </c>
      <c r="H33" s="74">
        <f t="shared" si="5"/>
        <v>0</v>
      </c>
      <c r="I33" s="76">
        <f t="shared" si="3"/>
        <v>0</v>
      </c>
      <c r="J33" s="71">
        <f t="shared" si="6"/>
        <v>0</v>
      </c>
    </row>
    <row r="34" spans="1:10" x14ac:dyDescent="0.15">
      <c r="A34" s="83"/>
      <c r="B34" s="86"/>
      <c r="C34" s="85"/>
      <c r="D34" s="85"/>
      <c r="E34" s="85"/>
      <c r="F34" s="41">
        <f t="shared" si="4"/>
        <v>0</v>
      </c>
      <c r="G34" s="70" t="str" cm="1">
        <f t="array" ref="G34">IFERROR(INDEX(('Schedule of Values'!G:G)*0.75,MATCH('Stored Materials'!A34,'Schedule of Values'!A:A,0),1),"")</f>
        <v/>
      </c>
      <c r="H34" s="74">
        <f t="shared" si="5"/>
        <v>0</v>
      </c>
      <c r="I34" s="76">
        <f t="shared" si="3"/>
        <v>0</v>
      </c>
      <c r="J34" s="71">
        <f t="shared" si="6"/>
        <v>0</v>
      </c>
    </row>
    <row r="35" spans="1:10" x14ac:dyDescent="0.15">
      <c r="A35" s="83"/>
      <c r="B35" s="86"/>
      <c r="C35" s="85"/>
      <c r="D35" s="85"/>
      <c r="E35" s="85"/>
      <c r="F35" s="41">
        <f t="shared" si="4"/>
        <v>0</v>
      </c>
      <c r="G35" s="70" t="str" cm="1">
        <f t="array" ref="G35">IFERROR(INDEX(('Schedule of Values'!G:G)*0.75,MATCH('Stored Materials'!A35,'Schedule of Values'!A:A,0),1),"")</f>
        <v/>
      </c>
      <c r="H35" s="74">
        <f t="shared" si="5"/>
        <v>0</v>
      </c>
      <c r="I35" s="76">
        <f t="shared" si="3"/>
        <v>0</v>
      </c>
      <c r="J35" s="71">
        <f t="shared" si="6"/>
        <v>0</v>
      </c>
    </row>
    <row r="36" spans="1:10" x14ac:dyDescent="0.15">
      <c r="A36" s="83"/>
      <c r="B36" s="86"/>
      <c r="C36" s="85"/>
      <c r="D36" s="85"/>
      <c r="E36" s="85"/>
      <c r="F36" s="41">
        <f t="shared" si="4"/>
        <v>0</v>
      </c>
      <c r="G36" s="70" t="str" cm="1">
        <f t="array" ref="G36">IFERROR(INDEX(('Schedule of Values'!G:G)*0.75,MATCH('Stored Materials'!A36,'Schedule of Values'!A:A,0),1),"")</f>
        <v/>
      </c>
      <c r="H36" s="74">
        <f t="shared" si="5"/>
        <v>0</v>
      </c>
      <c r="I36" s="76">
        <f t="shared" si="3"/>
        <v>0</v>
      </c>
      <c r="J36" s="71">
        <f t="shared" si="6"/>
        <v>0</v>
      </c>
    </row>
    <row r="37" spans="1:10" x14ac:dyDescent="0.15">
      <c r="A37" s="83"/>
      <c r="B37" s="86"/>
      <c r="C37" s="85"/>
      <c r="D37" s="85"/>
      <c r="E37" s="85"/>
      <c r="F37" s="41">
        <f t="shared" si="4"/>
        <v>0</v>
      </c>
      <c r="G37" s="70" t="str" cm="1">
        <f t="array" ref="G37">IFERROR(INDEX(('Schedule of Values'!G:G)*0.75,MATCH('Stored Materials'!A37,'Schedule of Values'!A:A,0),1),"")</f>
        <v/>
      </c>
      <c r="H37" s="74">
        <f t="shared" si="5"/>
        <v>0</v>
      </c>
      <c r="I37" s="76">
        <f t="shared" si="3"/>
        <v>0</v>
      </c>
      <c r="J37" s="71">
        <f t="shared" si="6"/>
        <v>0</v>
      </c>
    </row>
    <row r="38" spans="1:10" x14ac:dyDescent="0.15">
      <c r="A38" s="83"/>
      <c r="B38" s="86"/>
      <c r="C38" s="85"/>
      <c r="D38" s="85"/>
      <c r="E38" s="85"/>
      <c r="F38" s="41">
        <f t="shared" si="4"/>
        <v>0</v>
      </c>
      <c r="G38" s="70" t="str" cm="1">
        <f t="array" ref="G38">IFERROR(INDEX(('Schedule of Values'!G:G)*0.75,MATCH('Stored Materials'!A38,'Schedule of Values'!A:A,0),1),"")</f>
        <v/>
      </c>
      <c r="H38" s="74">
        <f t="shared" si="5"/>
        <v>0</v>
      </c>
      <c r="I38" s="76">
        <f t="shared" si="3"/>
        <v>0</v>
      </c>
      <c r="J38" s="71">
        <f t="shared" si="6"/>
        <v>0</v>
      </c>
    </row>
    <row r="39" spans="1:10" x14ac:dyDescent="0.15">
      <c r="A39" s="83"/>
      <c r="B39" s="86"/>
      <c r="C39" s="85"/>
      <c r="D39" s="85"/>
      <c r="E39" s="85"/>
      <c r="F39" s="41">
        <f t="shared" si="4"/>
        <v>0</v>
      </c>
      <c r="G39" s="70" t="str" cm="1">
        <f t="array" ref="G39">IFERROR(INDEX(('Schedule of Values'!G:G)*0.75,MATCH('Stored Materials'!A39,'Schedule of Values'!A:A,0),1),"")</f>
        <v/>
      </c>
      <c r="H39" s="74">
        <f t="shared" si="5"/>
        <v>0</v>
      </c>
      <c r="I39" s="76">
        <f t="shared" si="3"/>
        <v>0</v>
      </c>
      <c r="J39" s="71">
        <f t="shared" si="6"/>
        <v>0</v>
      </c>
    </row>
    <row r="40" spans="1:10" x14ac:dyDescent="0.15">
      <c r="A40" s="83"/>
      <c r="B40" s="86"/>
      <c r="C40" s="85"/>
      <c r="D40" s="85"/>
      <c r="E40" s="85"/>
      <c r="F40" s="41">
        <f t="shared" si="4"/>
        <v>0</v>
      </c>
      <c r="G40" s="70" t="str" cm="1">
        <f t="array" ref="G40">IFERROR(INDEX(('Schedule of Values'!G:G)*0.75,MATCH('Stored Materials'!A40,'Schedule of Values'!A:A,0),1),"")</f>
        <v/>
      </c>
      <c r="H40" s="74">
        <f t="shared" si="5"/>
        <v>0</v>
      </c>
      <c r="I40" s="76">
        <f t="shared" si="3"/>
        <v>0</v>
      </c>
      <c r="J40" s="71">
        <f t="shared" si="6"/>
        <v>0</v>
      </c>
    </row>
    <row r="41" spans="1:10" x14ac:dyDescent="0.15">
      <c r="A41" s="83"/>
      <c r="B41" s="86"/>
      <c r="C41" s="85"/>
      <c r="D41" s="85"/>
      <c r="E41" s="85"/>
      <c r="F41" s="41">
        <f t="shared" si="4"/>
        <v>0</v>
      </c>
      <c r="G41" s="70" t="str" cm="1">
        <f t="array" ref="G41">IFERROR(INDEX(('Schedule of Values'!G:G)*0.75,MATCH('Stored Materials'!A41,'Schedule of Values'!A:A,0),1),"")</f>
        <v/>
      </c>
      <c r="H41" s="74">
        <f t="shared" si="5"/>
        <v>0</v>
      </c>
      <c r="I41" s="76">
        <f t="shared" si="3"/>
        <v>0</v>
      </c>
      <c r="J41" s="71">
        <f t="shared" si="6"/>
        <v>0</v>
      </c>
    </row>
    <row r="42" spans="1:10" x14ac:dyDescent="0.15">
      <c r="A42" s="83"/>
      <c r="B42" s="86"/>
      <c r="C42" s="85"/>
      <c r="D42" s="85"/>
      <c r="E42" s="85"/>
      <c r="F42" s="41">
        <f t="shared" si="4"/>
        <v>0</v>
      </c>
      <c r="G42" s="70" t="str" cm="1">
        <f t="array" ref="G42">IFERROR(INDEX(('Schedule of Values'!G:G)*0.75,MATCH('Stored Materials'!A42,'Schedule of Values'!A:A,0),1),"")</f>
        <v/>
      </c>
      <c r="H42" s="74">
        <f t="shared" si="5"/>
        <v>0</v>
      </c>
      <c r="I42" s="76">
        <f t="shared" si="3"/>
        <v>0</v>
      </c>
      <c r="J42" s="71">
        <f t="shared" si="6"/>
        <v>0</v>
      </c>
    </row>
    <row r="43" spans="1:10" x14ac:dyDescent="0.15">
      <c r="A43" s="83"/>
      <c r="B43" s="86"/>
      <c r="C43" s="85"/>
      <c r="D43" s="85"/>
      <c r="E43" s="85"/>
      <c r="F43" s="41">
        <f t="shared" si="4"/>
        <v>0</v>
      </c>
      <c r="G43" s="70" t="str" cm="1">
        <f t="array" ref="G43">IFERROR(INDEX(('Schedule of Values'!G:G)*0.75,MATCH('Stored Materials'!A43,'Schedule of Values'!A:A,0),1),"")</f>
        <v/>
      </c>
      <c r="H43" s="74">
        <f t="shared" si="5"/>
        <v>0</v>
      </c>
      <c r="I43" s="76">
        <f t="shared" si="3"/>
        <v>0</v>
      </c>
      <c r="J43" s="71">
        <f t="shared" si="6"/>
        <v>0</v>
      </c>
    </row>
    <row r="44" spans="1:10" x14ac:dyDescent="0.15">
      <c r="A44" s="83"/>
      <c r="B44" s="86"/>
      <c r="C44" s="85"/>
      <c r="D44" s="85"/>
      <c r="E44" s="85"/>
      <c r="F44" s="41">
        <f t="shared" si="4"/>
        <v>0</v>
      </c>
      <c r="G44" s="70" t="str" cm="1">
        <f t="array" ref="G44">IFERROR(INDEX(('Schedule of Values'!G:G)*0.75,MATCH('Stored Materials'!A44,'Schedule of Values'!A:A,0),1),"")</f>
        <v/>
      </c>
      <c r="H44" s="74">
        <f t="shared" si="5"/>
        <v>0</v>
      </c>
      <c r="I44" s="76">
        <f t="shared" si="3"/>
        <v>0</v>
      </c>
      <c r="J44" s="71">
        <f t="shared" si="6"/>
        <v>0</v>
      </c>
    </row>
    <row r="45" spans="1:10" x14ac:dyDescent="0.15">
      <c r="A45" s="83"/>
      <c r="B45" s="86"/>
      <c r="C45" s="85"/>
      <c r="D45" s="85"/>
      <c r="E45" s="85"/>
      <c r="F45" s="41">
        <f t="shared" si="4"/>
        <v>0</v>
      </c>
      <c r="G45" s="70" t="str" cm="1">
        <f t="array" ref="G45">IFERROR(INDEX(('Schedule of Values'!G:G)*0.75,MATCH('Stored Materials'!A45,'Schedule of Values'!A:A,0),1),"")</f>
        <v/>
      </c>
      <c r="H45" s="74">
        <f t="shared" si="5"/>
        <v>0</v>
      </c>
      <c r="I45" s="76">
        <f t="shared" si="3"/>
        <v>0</v>
      </c>
      <c r="J45" s="71">
        <f t="shared" si="6"/>
        <v>0</v>
      </c>
    </row>
    <row r="46" spans="1:10" x14ac:dyDescent="0.15">
      <c r="A46" s="83"/>
      <c r="B46" s="86"/>
      <c r="C46" s="85"/>
      <c r="D46" s="85"/>
      <c r="E46" s="85"/>
      <c r="F46" s="41">
        <f t="shared" si="4"/>
        <v>0</v>
      </c>
      <c r="G46" s="70" t="str" cm="1">
        <f t="array" ref="G46">IFERROR(INDEX(('Schedule of Values'!G:G)*0.75,MATCH('Stored Materials'!A46,'Schedule of Values'!A:A,0),1),"")</f>
        <v/>
      </c>
      <c r="H46" s="74">
        <f t="shared" si="5"/>
        <v>0</v>
      </c>
      <c r="I46" s="76">
        <f t="shared" si="3"/>
        <v>0</v>
      </c>
      <c r="J46" s="71">
        <f t="shared" si="6"/>
        <v>0</v>
      </c>
    </row>
    <row r="47" spans="1:10" x14ac:dyDescent="0.15">
      <c r="A47" s="83"/>
      <c r="B47" s="86"/>
      <c r="C47" s="85"/>
      <c r="D47" s="85"/>
      <c r="E47" s="85"/>
      <c r="F47" s="41">
        <f t="shared" si="4"/>
        <v>0</v>
      </c>
      <c r="G47" s="70" t="str" cm="1">
        <f t="array" ref="G47">IFERROR(INDEX(('Schedule of Values'!G:G)*0.75,MATCH('Stored Materials'!A47,'Schedule of Values'!A:A,0),1),"")</f>
        <v/>
      </c>
      <c r="H47" s="74">
        <f t="shared" si="5"/>
        <v>0</v>
      </c>
      <c r="I47" s="76">
        <f t="shared" si="3"/>
        <v>0</v>
      </c>
      <c r="J47" s="71">
        <f t="shared" si="6"/>
        <v>0</v>
      </c>
    </row>
    <row r="48" spans="1:10" x14ac:dyDescent="0.15">
      <c r="A48" s="83"/>
      <c r="B48" s="86"/>
      <c r="C48" s="85"/>
      <c r="D48" s="85"/>
      <c r="E48" s="85"/>
      <c r="F48" s="41">
        <f t="shared" si="4"/>
        <v>0</v>
      </c>
      <c r="G48" s="70" t="str" cm="1">
        <f t="array" ref="G48">IFERROR(INDEX(('Schedule of Values'!G:G)*0.75,MATCH('Stored Materials'!A48,'Schedule of Values'!A:A,0),1),"")</f>
        <v/>
      </c>
      <c r="H48" s="74">
        <f t="shared" si="5"/>
        <v>0</v>
      </c>
      <c r="I48" s="76">
        <f t="shared" si="3"/>
        <v>0</v>
      </c>
      <c r="J48" s="71">
        <f t="shared" si="6"/>
        <v>0</v>
      </c>
    </row>
    <row r="49" spans="1:10" x14ac:dyDescent="0.15">
      <c r="A49" s="83"/>
      <c r="B49" s="86"/>
      <c r="C49" s="85"/>
      <c r="D49" s="85"/>
      <c r="E49" s="85"/>
      <c r="F49" s="41">
        <f t="shared" si="4"/>
        <v>0</v>
      </c>
      <c r="G49" s="70" t="str" cm="1">
        <f t="array" ref="G49">IFERROR(INDEX(('Schedule of Values'!G:G)*0.75,MATCH('Stored Materials'!A49,'Schedule of Values'!A:A,0),1),"")</f>
        <v/>
      </c>
      <c r="H49" s="74">
        <f t="shared" si="5"/>
        <v>0</v>
      </c>
      <c r="I49" s="76">
        <f t="shared" si="3"/>
        <v>0</v>
      </c>
      <c r="J49" s="71">
        <f t="shared" si="6"/>
        <v>0</v>
      </c>
    </row>
    <row r="50" spans="1:10" x14ac:dyDescent="0.15">
      <c r="A50" s="83"/>
      <c r="B50" s="86"/>
      <c r="C50" s="85"/>
      <c r="D50" s="85"/>
      <c r="E50" s="85"/>
      <c r="F50" s="41">
        <f t="shared" si="4"/>
        <v>0</v>
      </c>
      <c r="G50" s="70" t="str" cm="1">
        <f t="array" ref="G50">IFERROR(INDEX(('Schedule of Values'!G:G)*0.75,MATCH('Stored Materials'!A50,'Schedule of Values'!A:A,0),1),"")</f>
        <v/>
      </c>
      <c r="H50" s="74">
        <f t="shared" si="5"/>
        <v>0</v>
      </c>
      <c r="I50" s="76">
        <f t="shared" si="3"/>
        <v>0</v>
      </c>
      <c r="J50" s="71">
        <f t="shared" si="6"/>
        <v>0</v>
      </c>
    </row>
    <row r="51" spans="1:10" x14ac:dyDescent="0.15">
      <c r="A51" s="83"/>
      <c r="B51" s="86"/>
      <c r="C51" s="85"/>
      <c r="D51" s="85"/>
      <c r="E51" s="85"/>
      <c r="F51" s="41">
        <f t="shared" si="4"/>
        <v>0</v>
      </c>
      <c r="G51" s="70" t="str" cm="1">
        <f t="array" ref="G51">IFERROR(INDEX(('Schedule of Values'!G:G)*0.75,MATCH('Stored Materials'!A51,'Schedule of Values'!A:A,0),1),"")</f>
        <v/>
      </c>
      <c r="H51" s="74">
        <f t="shared" si="5"/>
        <v>0</v>
      </c>
      <c r="I51" s="76">
        <f t="shared" si="3"/>
        <v>0</v>
      </c>
      <c r="J51" s="71">
        <f t="shared" si="6"/>
        <v>0</v>
      </c>
    </row>
    <row r="52" spans="1:10" x14ac:dyDescent="0.15">
      <c r="A52" s="83"/>
      <c r="B52" s="86"/>
      <c r="C52" s="85"/>
      <c r="D52" s="85"/>
      <c r="E52" s="85"/>
      <c r="F52" s="41">
        <f t="shared" si="4"/>
        <v>0</v>
      </c>
      <c r="G52" s="70" t="str" cm="1">
        <f t="array" ref="G52">IFERROR(INDEX(('Schedule of Values'!G:G)*0.75,MATCH('Stored Materials'!A52,'Schedule of Values'!A:A,0),1),"")</f>
        <v/>
      </c>
      <c r="H52" s="74">
        <f t="shared" si="5"/>
        <v>0</v>
      </c>
      <c r="I52" s="76">
        <f t="shared" si="3"/>
        <v>0</v>
      </c>
      <c r="J52" s="71">
        <f t="shared" si="6"/>
        <v>0</v>
      </c>
    </row>
    <row r="53" spans="1:10" x14ac:dyDescent="0.15">
      <c r="A53" s="83"/>
      <c r="B53" s="86"/>
      <c r="C53" s="85"/>
      <c r="D53" s="85"/>
      <c r="E53" s="85"/>
      <c r="F53" s="41">
        <f t="shared" si="4"/>
        <v>0</v>
      </c>
      <c r="G53" s="70" t="str" cm="1">
        <f t="array" ref="G53">IFERROR(INDEX(('Schedule of Values'!G:G)*0.75,MATCH('Stored Materials'!A53,'Schedule of Values'!A:A,0),1),"")</f>
        <v/>
      </c>
      <c r="H53" s="74">
        <f t="shared" si="5"/>
        <v>0</v>
      </c>
      <c r="I53" s="76">
        <f t="shared" si="3"/>
        <v>0</v>
      </c>
      <c r="J53" s="71">
        <f t="shared" si="6"/>
        <v>0</v>
      </c>
    </row>
    <row r="54" spans="1:10" x14ac:dyDescent="0.15">
      <c r="A54" s="83"/>
      <c r="B54" s="86"/>
      <c r="C54" s="85"/>
      <c r="D54" s="85"/>
      <c r="E54" s="85"/>
      <c r="F54" s="41">
        <f t="shared" si="4"/>
        <v>0</v>
      </c>
      <c r="G54" s="70" t="str" cm="1">
        <f t="array" ref="G54">IFERROR(INDEX(('Schedule of Values'!G:G)*0.75,MATCH('Stored Materials'!A54,'Schedule of Values'!A:A,0),1),"")</f>
        <v/>
      </c>
      <c r="H54" s="74">
        <f t="shared" si="5"/>
        <v>0</v>
      </c>
      <c r="I54" s="76">
        <f t="shared" si="3"/>
        <v>0</v>
      </c>
      <c r="J54" s="71">
        <f t="shared" si="6"/>
        <v>0</v>
      </c>
    </row>
    <row r="55" spans="1:10" ht="14" thickBot="1" x14ac:dyDescent="0.2">
      <c r="A55" s="88"/>
      <c r="B55" s="133"/>
      <c r="C55" s="134"/>
      <c r="D55" s="134"/>
      <c r="E55" s="134"/>
      <c r="F55" s="135">
        <f t="shared" si="4"/>
        <v>0</v>
      </c>
      <c r="G55" s="135" t="str" cm="1">
        <f t="array" ref="G55">IFERROR(INDEX(('Schedule of Values'!G:G)*0.75,MATCH('Stored Materials'!A55,'Schedule of Values'!A:A,0),1),"")</f>
        <v/>
      </c>
      <c r="H55" s="136">
        <f t="shared" si="5"/>
        <v>0</v>
      </c>
      <c r="I55" s="137">
        <f t="shared" si="3"/>
        <v>0</v>
      </c>
      <c r="J55" s="138">
        <f t="shared" si="6"/>
        <v>0</v>
      </c>
    </row>
    <row r="56" spans="1:10" ht="27" customHeight="1" thickBot="1" x14ac:dyDescent="0.2">
      <c r="A56" s="27"/>
      <c r="B56" s="139" t="s">
        <v>59</v>
      </c>
      <c r="C56" s="140">
        <f t="shared" ref="C56:J56" si="7">SUM(C13:C55)</f>
        <v>0</v>
      </c>
      <c r="D56" s="140">
        <f t="shared" si="7"/>
        <v>0</v>
      </c>
      <c r="E56" s="140">
        <f t="shared" si="7"/>
        <v>0</v>
      </c>
      <c r="F56" s="140">
        <f t="shared" si="7"/>
        <v>0</v>
      </c>
      <c r="G56" s="140">
        <f t="shared" si="7"/>
        <v>0</v>
      </c>
      <c r="H56" s="140">
        <f t="shared" si="7"/>
        <v>0</v>
      </c>
      <c r="I56" s="140">
        <f t="shared" si="7"/>
        <v>0</v>
      </c>
      <c r="J56" s="140">
        <f t="shared" si="7"/>
        <v>0</v>
      </c>
    </row>
    <row r="58" spans="1:10" x14ac:dyDescent="0.15">
      <c r="A58" s="25" t="s">
        <v>58</v>
      </c>
    </row>
    <row r="59" spans="1:10" x14ac:dyDescent="0.15">
      <c r="A59" s="25" t="s">
        <v>70</v>
      </c>
      <c r="B59" s="25"/>
    </row>
    <row r="60" spans="1:10" x14ac:dyDescent="0.15">
      <c r="A60" s="25" t="s">
        <v>131</v>
      </c>
      <c r="B60" s="25"/>
    </row>
    <row r="61" spans="1:10" x14ac:dyDescent="0.15">
      <c r="A61" s="25" t="s">
        <v>132</v>
      </c>
      <c r="B61" s="25"/>
    </row>
    <row r="62" spans="1:10" x14ac:dyDescent="0.15">
      <c r="A62" s="25" t="s">
        <v>130</v>
      </c>
      <c r="B62" s="25"/>
    </row>
    <row r="63" spans="1:10" x14ac:dyDescent="0.15">
      <c r="A63" s="25" t="s">
        <v>133</v>
      </c>
      <c r="B63" s="25"/>
    </row>
    <row r="64" spans="1:10" x14ac:dyDescent="0.15">
      <c r="A64" s="25" t="s">
        <v>136</v>
      </c>
    </row>
  </sheetData>
  <sheetProtection formatCells="0" formatRows="0" insertRows="0" deleteRows="0" sort="0"/>
  <mergeCells count="8">
    <mergeCell ref="B7:D7"/>
    <mergeCell ref="B8:D8"/>
    <mergeCell ref="H3:I3"/>
    <mergeCell ref="A1:J1"/>
    <mergeCell ref="B3:D3"/>
    <mergeCell ref="B4:D4"/>
    <mergeCell ref="B5:D5"/>
    <mergeCell ref="B6:D6"/>
  </mergeCells>
  <phoneticPr fontId="8" type="noConversion"/>
  <pageMargins left="0.28999999999999998" right="0.59" top="0.31" bottom="0.46" header="0.25" footer="0.3"/>
  <pageSetup scale="67" orientation="landscape" horizontalDpi="4294967294" verticalDpi="1200" r:id="rId1"/>
  <headerFooter alignWithMargins="0"/>
  <ignoredErrors>
    <ignoredError xmlns:x16r3="http://schemas.microsoft.com/office/spreadsheetml/2018/08/main" sqref="I5:I7" x16r3:misleadingForma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9"/>
  <sheetViews>
    <sheetView view="pageLayout" zoomScaleNormal="100" workbookViewId="0">
      <selection activeCell="A9" sqref="A9:I25"/>
    </sheetView>
  </sheetViews>
  <sheetFormatPr baseColWidth="10" defaultColWidth="8.83203125" defaultRowHeight="13" x14ac:dyDescent="0.15"/>
  <cols>
    <col min="1" max="1" width="9.33203125" customWidth="1"/>
    <col min="2" max="2" width="30.5" customWidth="1"/>
    <col min="3" max="3" width="10.33203125" bestFit="1" customWidth="1"/>
    <col min="5" max="5" width="19.5" customWidth="1"/>
    <col min="6" max="6" width="16.1640625" customWidth="1"/>
    <col min="7" max="7" width="14.33203125" customWidth="1"/>
    <col min="9" max="9" width="41.33203125" customWidth="1"/>
    <col min="11" max="11" width="11.33203125" bestFit="1" customWidth="1"/>
  </cols>
  <sheetData>
    <row r="1" spans="1:9" ht="14" thickBot="1" x14ac:dyDescent="0.2">
      <c r="A1" s="1" t="s">
        <v>23</v>
      </c>
      <c r="B1" s="1"/>
      <c r="C1" s="1"/>
      <c r="D1" s="1"/>
      <c r="E1" s="1"/>
      <c r="F1" s="1"/>
      <c r="G1" s="1"/>
      <c r="H1" s="221" t="str">
        <f>'Pay Application'!I1</f>
        <v>Form No. WO CPAAP-4.22.2024</v>
      </c>
      <c r="I1" s="221"/>
    </row>
    <row r="2" spans="1:9" ht="15" customHeight="1" thickBot="1" x14ac:dyDescent="0.2">
      <c r="A2" s="2" t="s">
        <v>0</v>
      </c>
      <c r="B2" s="214">
        <f>+'Pay Application'!B6</f>
        <v>0</v>
      </c>
      <c r="C2" s="214"/>
      <c r="D2" s="215"/>
      <c r="E2" s="1"/>
      <c r="F2" s="144" t="s">
        <v>145</v>
      </c>
      <c r="H2" s="2" t="s">
        <v>4</v>
      </c>
      <c r="I2" s="18">
        <f>+'Pay Application'!K6</f>
        <v>0</v>
      </c>
    </row>
    <row r="3" spans="1:9" ht="15" customHeight="1" x14ac:dyDescent="0.15">
      <c r="A3" s="2" t="s">
        <v>1</v>
      </c>
      <c r="B3" s="214">
        <f>+'Pay Application'!B7</f>
        <v>0</v>
      </c>
      <c r="C3" s="214"/>
      <c r="D3" s="215"/>
      <c r="E3" s="1"/>
      <c r="H3" s="2" t="s">
        <v>5</v>
      </c>
      <c r="I3" s="141">
        <f>+'Pay Application'!K7</f>
        <v>0</v>
      </c>
    </row>
    <row r="4" spans="1:9" ht="15" customHeight="1" x14ac:dyDescent="0.15">
      <c r="A4" s="2" t="s">
        <v>2</v>
      </c>
      <c r="B4" s="214">
        <f>+'Pay Application'!B9</f>
        <v>0</v>
      </c>
      <c r="C4" s="214"/>
      <c r="D4" s="215"/>
      <c r="E4" s="1" t="s">
        <v>53</v>
      </c>
      <c r="F4" s="1"/>
      <c r="G4" s="1"/>
      <c r="H4" s="2" t="s">
        <v>6</v>
      </c>
      <c r="I4" s="141">
        <f>+'Pay Application'!K8</f>
        <v>0</v>
      </c>
    </row>
    <row r="5" spans="1:9" ht="15" customHeight="1" x14ac:dyDescent="0.15">
      <c r="A5" s="2" t="s">
        <v>3</v>
      </c>
      <c r="B5" s="214">
        <f>+'Pay Application'!B8</f>
        <v>0</v>
      </c>
      <c r="C5" s="214"/>
      <c r="D5" s="215"/>
      <c r="E5" s="1"/>
      <c r="F5" s="1"/>
      <c r="G5" s="1"/>
      <c r="H5" s="6" t="s">
        <v>7</v>
      </c>
      <c r="I5" s="142">
        <f>+'Pay Application'!K9</f>
        <v>0</v>
      </c>
    </row>
    <row r="6" spans="1:9" ht="9" customHeight="1" x14ac:dyDescent="0.15">
      <c r="A6" s="7"/>
      <c r="B6" s="12"/>
      <c r="C6" s="1"/>
      <c r="D6" s="8"/>
      <c r="E6" s="1"/>
      <c r="F6" s="1"/>
      <c r="G6" s="1"/>
      <c r="H6" s="1"/>
      <c r="I6" s="1"/>
    </row>
    <row r="7" spans="1:9" ht="11.25" customHeight="1" thickBot="1" x14ac:dyDescent="0.2">
      <c r="A7" s="22"/>
      <c r="B7" s="23"/>
      <c r="C7" s="23"/>
      <c r="D7" s="23"/>
      <c r="E7" s="23"/>
      <c r="F7" s="23"/>
      <c r="G7" s="143"/>
      <c r="H7" s="23"/>
      <c r="I7" s="24"/>
    </row>
    <row r="8" spans="1:9" ht="39" customHeight="1" thickBot="1" x14ac:dyDescent="0.2">
      <c r="A8" s="227" t="s">
        <v>146</v>
      </c>
      <c r="B8" s="228"/>
      <c r="C8" s="227" t="s">
        <v>147</v>
      </c>
      <c r="D8" s="228"/>
      <c r="E8" s="145" t="s">
        <v>50</v>
      </c>
      <c r="F8" s="231" t="s">
        <v>148</v>
      </c>
      <c r="G8" s="232"/>
      <c r="H8" s="229" t="s">
        <v>149</v>
      </c>
      <c r="I8" s="230"/>
    </row>
    <row r="9" spans="1:9" ht="30.25" customHeight="1" thickBot="1" x14ac:dyDescent="0.2">
      <c r="A9" s="222"/>
      <c r="B9" s="223"/>
      <c r="C9" s="224"/>
      <c r="D9" s="225"/>
      <c r="E9" s="159"/>
      <c r="F9" s="224"/>
      <c r="G9" s="225"/>
      <c r="H9" s="222"/>
      <c r="I9" s="223"/>
    </row>
    <row r="10" spans="1:9" ht="30.25" customHeight="1" thickBot="1" x14ac:dyDescent="0.2">
      <c r="A10" s="222"/>
      <c r="B10" s="223"/>
      <c r="C10" s="224"/>
      <c r="D10" s="225"/>
      <c r="E10" s="159"/>
      <c r="F10" s="224"/>
      <c r="G10" s="225"/>
      <c r="H10" s="222"/>
      <c r="I10" s="223"/>
    </row>
    <row r="11" spans="1:9" ht="30.25" customHeight="1" thickBot="1" x14ac:dyDescent="0.2">
      <c r="A11" s="222"/>
      <c r="B11" s="223"/>
      <c r="C11" s="224"/>
      <c r="D11" s="225"/>
      <c r="E11" s="159"/>
      <c r="F11" s="224"/>
      <c r="G11" s="225"/>
      <c r="H11" s="222"/>
      <c r="I11" s="223"/>
    </row>
    <row r="12" spans="1:9" ht="30.25" customHeight="1" thickBot="1" x14ac:dyDescent="0.2">
      <c r="A12" s="222"/>
      <c r="B12" s="223"/>
      <c r="C12" s="224"/>
      <c r="D12" s="225"/>
      <c r="E12" s="159"/>
      <c r="F12" s="224"/>
      <c r="G12" s="225"/>
      <c r="H12" s="222"/>
      <c r="I12" s="223"/>
    </row>
    <row r="13" spans="1:9" ht="30.25" customHeight="1" thickBot="1" x14ac:dyDescent="0.2">
      <c r="A13" s="222"/>
      <c r="B13" s="223"/>
      <c r="C13" s="224"/>
      <c r="D13" s="225"/>
      <c r="E13" s="159"/>
      <c r="F13" s="224"/>
      <c r="G13" s="225"/>
      <c r="H13" s="222"/>
      <c r="I13" s="223"/>
    </row>
    <row r="14" spans="1:9" ht="30.25" customHeight="1" thickBot="1" x14ac:dyDescent="0.2">
      <c r="A14" s="222"/>
      <c r="B14" s="223"/>
      <c r="C14" s="224"/>
      <c r="D14" s="225"/>
      <c r="E14" s="159"/>
      <c r="F14" s="224"/>
      <c r="G14" s="225"/>
      <c r="H14" s="222"/>
      <c r="I14" s="223"/>
    </row>
    <row r="15" spans="1:9" ht="30.25" customHeight="1" thickBot="1" x14ac:dyDescent="0.2">
      <c r="A15" s="222"/>
      <c r="B15" s="223"/>
      <c r="C15" s="224"/>
      <c r="D15" s="225"/>
      <c r="E15" s="159"/>
      <c r="F15" s="224"/>
      <c r="G15" s="225"/>
      <c r="H15" s="222"/>
      <c r="I15" s="223"/>
    </row>
    <row r="16" spans="1:9" ht="30.25" customHeight="1" thickBot="1" x14ac:dyDescent="0.2">
      <c r="A16" s="222"/>
      <c r="B16" s="223"/>
      <c r="C16" s="224"/>
      <c r="D16" s="225"/>
      <c r="E16" s="159"/>
      <c r="F16" s="224"/>
      <c r="G16" s="225"/>
      <c r="H16" s="222"/>
      <c r="I16" s="223"/>
    </row>
    <row r="17" spans="1:9" ht="30.25" customHeight="1" thickBot="1" x14ac:dyDescent="0.2">
      <c r="A17" s="222"/>
      <c r="B17" s="223"/>
      <c r="C17" s="224"/>
      <c r="D17" s="225"/>
      <c r="E17" s="159"/>
      <c r="F17" s="224"/>
      <c r="G17" s="225"/>
      <c r="H17" s="222"/>
      <c r="I17" s="223"/>
    </row>
    <row r="18" spans="1:9" ht="30.25" customHeight="1" thickBot="1" x14ac:dyDescent="0.2">
      <c r="A18" s="222"/>
      <c r="B18" s="223"/>
      <c r="C18" s="224"/>
      <c r="D18" s="225"/>
      <c r="E18" s="159"/>
      <c r="F18" s="224"/>
      <c r="G18" s="225"/>
      <c r="H18" s="222"/>
      <c r="I18" s="223"/>
    </row>
    <row r="19" spans="1:9" ht="30.25" customHeight="1" thickBot="1" x14ac:dyDescent="0.2">
      <c r="A19" s="222"/>
      <c r="B19" s="223"/>
      <c r="C19" s="224"/>
      <c r="D19" s="225"/>
      <c r="E19" s="159"/>
      <c r="F19" s="224"/>
      <c r="G19" s="225"/>
      <c r="H19" s="222"/>
      <c r="I19" s="223"/>
    </row>
    <row r="20" spans="1:9" ht="30.25" customHeight="1" thickBot="1" x14ac:dyDescent="0.2">
      <c r="A20" s="222"/>
      <c r="B20" s="223"/>
      <c r="C20" s="224"/>
      <c r="D20" s="225"/>
      <c r="E20" s="159"/>
      <c r="F20" s="224"/>
      <c r="G20" s="225"/>
      <c r="H20" s="222"/>
      <c r="I20" s="223"/>
    </row>
    <row r="21" spans="1:9" ht="30.25" customHeight="1" thickBot="1" x14ac:dyDescent="0.2">
      <c r="A21" s="222"/>
      <c r="B21" s="223"/>
      <c r="C21" s="224"/>
      <c r="D21" s="225"/>
      <c r="E21" s="159"/>
      <c r="F21" s="224"/>
      <c r="G21" s="225"/>
      <c r="H21" s="222"/>
      <c r="I21" s="223"/>
    </row>
    <row r="22" spans="1:9" ht="30.25" customHeight="1" thickBot="1" x14ac:dyDescent="0.2">
      <c r="A22" s="222"/>
      <c r="B22" s="223"/>
      <c r="C22" s="224"/>
      <c r="D22" s="225"/>
      <c r="E22" s="159"/>
      <c r="F22" s="224"/>
      <c r="G22" s="225"/>
      <c r="H22" s="222"/>
      <c r="I22" s="223"/>
    </row>
    <row r="23" spans="1:9" ht="30.25" customHeight="1" thickBot="1" x14ac:dyDescent="0.2">
      <c r="A23" s="222"/>
      <c r="B23" s="223"/>
      <c r="C23" s="224"/>
      <c r="D23" s="225"/>
      <c r="E23" s="159"/>
      <c r="F23" s="224"/>
      <c r="G23" s="225"/>
      <c r="H23" s="222"/>
      <c r="I23" s="223"/>
    </row>
    <row r="24" spans="1:9" ht="30.25" customHeight="1" thickBot="1" x14ac:dyDescent="0.2">
      <c r="A24" s="222"/>
      <c r="B24" s="223"/>
      <c r="C24" s="224"/>
      <c r="D24" s="225"/>
      <c r="E24" s="159"/>
      <c r="F24" s="224"/>
      <c r="G24" s="225"/>
      <c r="H24" s="222"/>
      <c r="I24" s="223"/>
    </row>
    <row r="25" spans="1:9" ht="30.25" customHeight="1" thickBot="1" x14ac:dyDescent="0.2">
      <c r="A25" s="222"/>
      <c r="B25" s="223"/>
      <c r="C25" s="224"/>
      <c r="D25" s="225"/>
      <c r="E25" s="159"/>
      <c r="F25" s="224"/>
      <c r="G25" s="225"/>
      <c r="H25" s="222"/>
      <c r="I25" s="223"/>
    </row>
    <row r="27" spans="1:9" x14ac:dyDescent="0.15">
      <c r="A27" t="s">
        <v>51</v>
      </c>
    </row>
    <row r="28" spans="1:9" ht="14" thickBot="1" x14ac:dyDescent="0.2">
      <c r="H28" s="226"/>
      <c r="I28" s="226"/>
    </row>
    <row r="29" spans="1:9" x14ac:dyDescent="0.15">
      <c r="H29" t="s">
        <v>52</v>
      </c>
    </row>
  </sheetData>
  <sheetProtection formatCells="0" formatColumns="0" formatRows="0"/>
  <mergeCells count="78">
    <mergeCell ref="F10:G10"/>
    <mergeCell ref="H10:I10"/>
    <mergeCell ref="A8:B8"/>
    <mergeCell ref="C8:D8"/>
    <mergeCell ref="H8:I8"/>
    <mergeCell ref="F8:G8"/>
    <mergeCell ref="C9:D9"/>
    <mergeCell ref="F9:G9"/>
    <mergeCell ref="H9:I9"/>
    <mergeCell ref="A9:B9"/>
    <mergeCell ref="A10:B10"/>
    <mergeCell ref="C10:D10"/>
    <mergeCell ref="F11:G11"/>
    <mergeCell ref="H11:I11"/>
    <mergeCell ref="C12:D12"/>
    <mergeCell ref="F12:G12"/>
    <mergeCell ref="H12:I12"/>
    <mergeCell ref="F13:G13"/>
    <mergeCell ref="H13:I13"/>
    <mergeCell ref="C14:D14"/>
    <mergeCell ref="F14:G14"/>
    <mergeCell ref="H14:I14"/>
    <mergeCell ref="C15:D15"/>
    <mergeCell ref="F15:G15"/>
    <mergeCell ref="H15:I15"/>
    <mergeCell ref="C16:D16"/>
    <mergeCell ref="F16:G16"/>
    <mergeCell ref="H16:I16"/>
    <mergeCell ref="C17:D17"/>
    <mergeCell ref="F17:G17"/>
    <mergeCell ref="H17:I17"/>
    <mergeCell ref="C18:D18"/>
    <mergeCell ref="F18:G18"/>
    <mergeCell ref="H18:I18"/>
    <mergeCell ref="F19:G19"/>
    <mergeCell ref="H19:I19"/>
    <mergeCell ref="C20:D20"/>
    <mergeCell ref="F20:G20"/>
    <mergeCell ref="H20:I20"/>
    <mergeCell ref="A14:B14"/>
    <mergeCell ref="C25:D25"/>
    <mergeCell ref="F25:G25"/>
    <mergeCell ref="H25:I25"/>
    <mergeCell ref="C23:D23"/>
    <mergeCell ref="F23:G23"/>
    <mergeCell ref="H23:I23"/>
    <mergeCell ref="C24:D24"/>
    <mergeCell ref="F24:G24"/>
    <mergeCell ref="H24:I24"/>
    <mergeCell ref="C21:D21"/>
    <mergeCell ref="F21:G21"/>
    <mergeCell ref="H21:I21"/>
    <mergeCell ref="C22:D22"/>
    <mergeCell ref="F22:G22"/>
    <mergeCell ref="C19:D19"/>
    <mergeCell ref="H28:I28"/>
    <mergeCell ref="A21:B21"/>
    <mergeCell ref="A22:B22"/>
    <mergeCell ref="A23:B23"/>
    <mergeCell ref="A24:B24"/>
    <mergeCell ref="A25:B25"/>
    <mergeCell ref="H22:I22"/>
    <mergeCell ref="H1:I1"/>
    <mergeCell ref="A20:B20"/>
    <mergeCell ref="A15:B15"/>
    <mergeCell ref="A16:B16"/>
    <mergeCell ref="A17:B17"/>
    <mergeCell ref="A18:B18"/>
    <mergeCell ref="A19:B19"/>
    <mergeCell ref="A11:B11"/>
    <mergeCell ref="A12:B12"/>
    <mergeCell ref="A13:B13"/>
    <mergeCell ref="B2:D2"/>
    <mergeCell ref="B3:D3"/>
    <mergeCell ref="B4:D4"/>
    <mergeCell ref="B5:D5"/>
    <mergeCell ref="C13:D13"/>
    <mergeCell ref="C11:D11"/>
  </mergeCells>
  <phoneticPr fontId="8" type="noConversion"/>
  <pageMargins left="0.28999999999999998" right="0.28999999999999998" top="0.1" bottom="0.1" header="0.25" footer="0.3"/>
  <pageSetup scale="85" orientation="landscape" horizontalDpi="4294967294"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3DE7-131C-4DF0-9D8D-F1CE50065436}">
  <dimension ref="A1:I29"/>
  <sheetViews>
    <sheetView view="pageLayout" zoomScaleNormal="100" workbookViewId="0">
      <selection activeCell="E18" sqref="E18"/>
    </sheetView>
  </sheetViews>
  <sheetFormatPr baseColWidth="10" defaultColWidth="8.83203125" defaultRowHeight="13" x14ac:dyDescent="0.15"/>
  <cols>
    <col min="1" max="1" width="9.33203125" customWidth="1"/>
    <col min="2" max="2" width="30.5" customWidth="1"/>
    <col min="3" max="3" width="10.33203125" bestFit="1" customWidth="1"/>
    <col min="5" max="5" width="19.5" customWidth="1"/>
    <col min="6" max="6" width="16.1640625" customWidth="1"/>
    <col min="7" max="7" width="14.33203125" customWidth="1"/>
    <col min="9" max="9" width="41.33203125" customWidth="1"/>
    <col min="11" max="11" width="11.33203125" bestFit="1" customWidth="1"/>
  </cols>
  <sheetData>
    <row r="1" spans="1:9" ht="14" thickBot="1" x14ac:dyDescent="0.2">
      <c r="A1" s="1" t="s">
        <v>23</v>
      </c>
      <c r="B1" s="1"/>
      <c r="C1" s="1"/>
      <c r="D1" s="1"/>
      <c r="E1" s="1"/>
      <c r="F1" s="1"/>
      <c r="G1" s="1"/>
      <c r="H1" s="221" t="str">
        <f>'Pay Application'!I1</f>
        <v>Form No. WO CPAAP-4.22.2024</v>
      </c>
      <c r="I1" s="221"/>
    </row>
    <row r="2" spans="1:9" ht="15" customHeight="1" thickBot="1" x14ac:dyDescent="0.2">
      <c r="A2" s="5" t="s">
        <v>0</v>
      </c>
      <c r="B2" s="214">
        <f>+'Pay Application'!B6</f>
        <v>0</v>
      </c>
      <c r="C2" s="214"/>
      <c r="D2" s="215"/>
      <c r="E2" s="1"/>
      <c r="F2" s="144" t="s">
        <v>150</v>
      </c>
      <c r="H2" s="2" t="s">
        <v>4</v>
      </c>
      <c r="I2" s="18">
        <f>+'Pay Application'!K6</f>
        <v>0</v>
      </c>
    </row>
    <row r="3" spans="1:9" ht="15" customHeight="1" x14ac:dyDescent="0.15">
      <c r="A3" s="2" t="s">
        <v>1</v>
      </c>
      <c r="B3" s="214">
        <f>+'Pay Application'!B7</f>
        <v>0</v>
      </c>
      <c r="C3" s="214"/>
      <c r="D3" s="215"/>
      <c r="E3" s="1"/>
      <c r="H3" s="2" t="s">
        <v>5</v>
      </c>
      <c r="I3" s="141">
        <f>+'Pay Application'!K7</f>
        <v>0</v>
      </c>
    </row>
    <row r="4" spans="1:9" ht="15" customHeight="1" x14ac:dyDescent="0.15">
      <c r="A4" s="2" t="s">
        <v>2</v>
      </c>
      <c r="B4" s="214">
        <f>+'Pay Application'!B9</f>
        <v>0</v>
      </c>
      <c r="C4" s="214"/>
      <c r="D4" s="215"/>
      <c r="E4" s="1" t="s">
        <v>54</v>
      </c>
      <c r="F4" s="1"/>
      <c r="G4" s="1"/>
      <c r="H4" s="2" t="s">
        <v>6</v>
      </c>
      <c r="I4" s="141">
        <f>+'Pay Application'!K8</f>
        <v>0</v>
      </c>
    </row>
    <row r="5" spans="1:9" ht="15" customHeight="1" x14ac:dyDescent="0.15">
      <c r="A5" s="2" t="s">
        <v>3</v>
      </c>
      <c r="B5" s="214">
        <f>+'Pay Application'!B8</f>
        <v>0</v>
      </c>
      <c r="C5" s="214"/>
      <c r="D5" s="215"/>
      <c r="E5" s="1"/>
      <c r="F5" s="1"/>
      <c r="G5" s="1"/>
      <c r="H5" s="6" t="s">
        <v>7</v>
      </c>
      <c r="I5" s="142">
        <f>+'Pay Application'!K9</f>
        <v>0</v>
      </c>
    </row>
    <row r="6" spans="1:9" ht="9" customHeight="1" x14ac:dyDescent="0.15">
      <c r="A6" s="7"/>
      <c r="B6" s="12"/>
      <c r="C6" s="1"/>
      <c r="D6" s="8"/>
      <c r="E6" s="1"/>
      <c r="F6" s="1"/>
      <c r="G6" s="1"/>
      <c r="H6" s="1"/>
      <c r="I6" s="1"/>
    </row>
    <row r="7" spans="1:9" ht="11.25" customHeight="1" thickBot="1" x14ac:dyDescent="0.2">
      <c r="A7" s="22"/>
      <c r="B7" s="23"/>
      <c r="C7" s="23"/>
      <c r="D7" s="23"/>
      <c r="E7" s="23"/>
      <c r="F7" s="23"/>
      <c r="G7" s="143"/>
      <c r="H7" s="23"/>
      <c r="I7" s="24"/>
    </row>
    <row r="8" spans="1:9" ht="39" customHeight="1" thickBot="1" x14ac:dyDescent="0.2">
      <c r="A8" s="227" t="s">
        <v>146</v>
      </c>
      <c r="B8" s="228"/>
      <c r="C8" s="227" t="s">
        <v>147</v>
      </c>
      <c r="D8" s="228"/>
      <c r="E8" s="145" t="s">
        <v>50</v>
      </c>
      <c r="F8" s="231" t="s">
        <v>148</v>
      </c>
      <c r="G8" s="232"/>
      <c r="H8" s="229" t="s">
        <v>149</v>
      </c>
      <c r="I8" s="230"/>
    </row>
    <row r="9" spans="1:9" ht="30.25" customHeight="1" thickBot="1" x14ac:dyDescent="0.2">
      <c r="A9" s="222"/>
      <c r="B9" s="223"/>
      <c r="C9" s="224"/>
      <c r="D9" s="225"/>
      <c r="E9" s="159"/>
      <c r="F9" s="224"/>
      <c r="G9" s="225"/>
      <c r="H9" s="222"/>
      <c r="I9" s="223"/>
    </row>
    <row r="10" spans="1:9" ht="30.25" customHeight="1" thickBot="1" x14ac:dyDescent="0.2">
      <c r="A10" s="222"/>
      <c r="B10" s="223"/>
      <c r="C10" s="224"/>
      <c r="D10" s="225"/>
      <c r="E10" s="159"/>
      <c r="F10" s="224"/>
      <c r="G10" s="225"/>
      <c r="H10" s="222"/>
      <c r="I10" s="223"/>
    </row>
    <row r="11" spans="1:9" ht="30.25" customHeight="1" thickBot="1" x14ac:dyDescent="0.2">
      <c r="A11" s="222"/>
      <c r="B11" s="223"/>
      <c r="C11" s="224"/>
      <c r="D11" s="225"/>
      <c r="E11" s="159"/>
      <c r="F11" s="224"/>
      <c r="G11" s="225"/>
      <c r="H11" s="222"/>
      <c r="I11" s="223"/>
    </row>
    <row r="12" spans="1:9" ht="30.25" customHeight="1" thickBot="1" x14ac:dyDescent="0.2">
      <c r="A12" s="222"/>
      <c r="B12" s="223"/>
      <c r="C12" s="224"/>
      <c r="D12" s="225"/>
      <c r="E12" s="159"/>
      <c r="F12" s="224"/>
      <c r="G12" s="225"/>
      <c r="H12" s="222"/>
      <c r="I12" s="223"/>
    </row>
    <row r="13" spans="1:9" ht="30.25" customHeight="1" thickBot="1" x14ac:dyDescent="0.2">
      <c r="A13" s="222"/>
      <c r="B13" s="223"/>
      <c r="C13" s="224"/>
      <c r="D13" s="225"/>
      <c r="E13" s="159"/>
      <c r="F13" s="224"/>
      <c r="G13" s="225"/>
      <c r="H13" s="222"/>
      <c r="I13" s="223"/>
    </row>
    <row r="14" spans="1:9" ht="30.25" customHeight="1" thickBot="1" x14ac:dyDescent="0.2">
      <c r="A14" s="222"/>
      <c r="B14" s="223"/>
      <c r="C14" s="224"/>
      <c r="D14" s="225"/>
      <c r="E14" s="159"/>
      <c r="F14" s="224"/>
      <c r="G14" s="225"/>
      <c r="H14" s="222"/>
      <c r="I14" s="223"/>
    </row>
    <row r="15" spans="1:9" ht="30.25" customHeight="1" thickBot="1" x14ac:dyDescent="0.2">
      <c r="A15" s="222"/>
      <c r="B15" s="223"/>
      <c r="C15" s="224"/>
      <c r="D15" s="225"/>
      <c r="E15" s="159"/>
      <c r="F15" s="224"/>
      <c r="G15" s="225"/>
      <c r="H15" s="222"/>
      <c r="I15" s="223"/>
    </row>
    <row r="16" spans="1:9" ht="30.25" customHeight="1" thickBot="1" x14ac:dyDescent="0.2">
      <c r="A16" s="222"/>
      <c r="B16" s="223"/>
      <c r="C16" s="224"/>
      <c r="D16" s="225"/>
      <c r="E16" s="159"/>
      <c r="F16" s="224"/>
      <c r="G16" s="225"/>
      <c r="H16" s="222"/>
      <c r="I16" s="223"/>
    </row>
    <row r="17" spans="1:9" ht="30.25" customHeight="1" thickBot="1" x14ac:dyDescent="0.2">
      <c r="A17" s="222"/>
      <c r="B17" s="223"/>
      <c r="C17" s="224"/>
      <c r="D17" s="225"/>
      <c r="E17" s="159"/>
      <c r="F17" s="224"/>
      <c r="G17" s="225"/>
      <c r="H17" s="222"/>
      <c r="I17" s="223"/>
    </row>
    <row r="18" spans="1:9" ht="30.25" customHeight="1" thickBot="1" x14ac:dyDescent="0.2">
      <c r="A18" s="222"/>
      <c r="B18" s="223"/>
      <c r="C18" s="224"/>
      <c r="D18" s="225"/>
      <c r="E18" s="159"/>
      <c r="F18" s="224"/>
      <c r="G18" s="225"/>
      <c r="H18" s="222"/>
      <c r="I18" s="223"/>
    </row>
    <row r="19" spans="1:9" ht="30.25" customHeight="1" thickBot="1" x14ac:dyDescent="0.2">
      <c r="A19" s="222"/>
      <c r="B19" s="223"/>
      <c r="C19" s="224"/>
      <c r="D19" s="225"/>
      <c r="E19" s="159"/>
      <c r="F19" s="224"/>
      <c r="G19" s="225"/>
      <c r="H19" s="222"/>
      <c r="I19" s="223"/>
    </row>
    <row r="20" spans="1:9" ht="30.25" customHeight="1" thickBot="1" x14ac:dyDescent="0.2">
      <c r="A20" s="222"/>
      <c r="B20" s="223"/>
      <c r="C20" s="224"/>
      <c r="D20" s="225"/>
      <c r="E20" s="159"/>
      <c r="F20" s="224"/>
      <c r="G20" s="225"/>
      <c r="H20" s="222"/>
      <c r="I20" s="223"/>
    </row>
    <row r="21" spans="1:9" ht="30.25" customHeight="1" thickBot="1" x14ac:dyDescent="0.2">
      <c r="A21" s="222"/>
      <c r="B21" s="223"/>
      <c r="C21" s="224"/>
      <c r="D21" s="225"/>
      <c r="E21" s="159"/>
      <c r="F21" s="224"/>
      <c r="G21" s="225"/>
      <c r="H21" s="222"/>
      <c r="I21" s="223"/>
    </row>
    <row r="22" spans="1:9" ht="30.25" customHeight="1" thickBot="1" x14ac:dyDescent="0.2">
      <c r="A22" s="222"/>
      <c r="B22" s="223"/>
      <c r="C22" s="224"/>
      <c r="D22" s="225"/>
      <c r="E22" s="159"/>
      <c r="F22" s="224"/>
      <c r="G22" s="225"/>
      <c r="H22" s="222"/>
      <c r="I22" s="223"/>
    </row>
    <row r="23" spans="1:9" ht="30.25" customHeight="1" thickBot="1" x14ac:dyDescent="0.2">
      <c r="A23" s="222"/>
      <c r="B23" s="223"/>
      <c r="C23" s="224"/>
      <c r="D23" s="225"/>
      <c r="E23" s="159"/>
      <c r="F23" s="224"/>
      <c r="G23" s="225"/>
      <c r="H23" s="222"/>
      <c r="I23" s="223"/>
    </row>
    <row r="24" spans="1:9" ht="30.25" customHeight="1" thickBot="1" x14ac:dyDescent="0.2">
      <c r="A24" s="222"/>
      <c r="B24" s="223"/>
      <c r="C24" s="224"/>
      <c r="D24" s="225"/>
      <c r="E24" s="159"/>
      <c r="F24" s="224"/>
      <c r="G24" s="225"/>
      <c r="H24" s="222"/>
      <c r="I24" s="223"/>
    </row>
    <row r="25" spans="1:9" ht="30.25" customHeight="1" thickBot="1" x14ac:dyDescent="0.2">
      <c r="A25" s="222"/>
      <c r="B25" s="223"/>
      <c r="C25" s="224"/>
      <c r="D25" s="225"/>
      <c r="E25" s="159"/>
      <c r="F25" s="224"/>
      <c r="G25" s="225"/>
      <c r="H25" s="222"/>
      <c r="I25" s="223"/>
    </row>
    <row r="27" spans="1:9" x14ac:dyDescent="0.15">
      <c r="A27" t="s">
        <v>51</v>
      </c>
    </row>
    <row r="28" spans="1:9" ht="14" thickBot="1" x14ac:dyDescent="0.2">
      <c r="H28" s="226"/>
      <c r="I28" s="226"/>
    </row>
    <row r="29" spans="1:9" x14ac:dyDescent="0.15">
      <c r="H29" t="s">
        <v>52</v>
      </c>
    </row>
  </sheetData>
  <sheetProtection formatCells="0" formatColumns="0" formatRows="0"/>
  <mergeCells count="78">
    <mergeCell ref="A8:B8"/>
    <mergeCell ref="C8:D8"/>
    <mergeCell ref="F8:G8"/>
    <mergeCell ref="H8:I8"/>
    <mergeCell ref="A9:B9"/>
    <mergeCell ref="C9:D9"/>
    <mergeCell ref="F9:G9"/>
    <mergeCell ref="H9:I9"/>
    <mergeCell ref="A10:B10"/>
    <mergeCell ref="C10:D10"/>
    <mergeCell ref="F10:G10"/>
    <mergeCell ref="H10:I10"/>
    <mergeCell ref="A11:B11"/>
    <mergeCell ref="C11:D11"/>
    <mergeCell ref="F11:G11"/>
    <mergeCell ref="H11:I11"/>
    <mergeCell ref="A12:B12"/>
    <mergeCell ref="C12:D12"/>
    <mergeCell ref="F12:G12"/>
    <mergeCell ref="H12:I12"/>
    <mergeCell ref="A13:B13"/>
    <mergeCell ref="C13:D13"/>
    <mergeCell ref="F13:G13"/>
    <mergeCell ref="H13:I13"/>
    <mergeCell ref="A14:B14"/>
    <mergeCell ref="C14:D14"/>
    <mergeCell ref="F14:G14"/>
    <mergeCell ref="H14:I14"/>
    <mergeCell ref="A15:B15"/>
    <mergeCell ref="C15:D15"/>
    <mergeCell ref="F15:G15"/>
    <mergeCell ref="H15:I15"/>
    <mergeCell ref="A16:B16"/>
    <mergeCell ref="C16:D16"/>
    <mergeCell ref="F16:G16"/>
    <mergeCell ref="H16:I16"/>
    <mergeCell ref="A17:B17"/>
    <mergeCell ref="C17:D17"/>
    <mergeCell ref="F17:G17"/>
    <mergeCell ref="H17:I17"/>
    <mergeCell ref="A18:B18"/>
    <mergeCell ref="C18:D18"/>
    <mergeCell ref="F18:G18"/>
    <mergeCell ref="H18:I18"/>
    <mergeCell ref="A19:B19"/>
    <mergeCell ref="C19:D19"/>
    <mergeCell ref="F19:G19"/>
    <mergeCell ref="H19:I19"/>
    <mergeCell ref="A20:B20"/>
    <mergeCell ref="C20:D20"/>
    <mergeCell ref="F20:G20"/>
    <mergeCell ref="H20:I20"/>
    <mergeCell ref="A21:B21"/>
    <mergeCell ref="C21:D21"/>
    <mergeCell ref="F21:G21"/>
    <mergeCell ref="H21:I21"/>
    <mergeCell ref="F22:G22"/>
    <mergeCell ref="H22:I22"/>
    <mergeCell ref="A23:B23"/>
    <mergeCell ref="C23:D23"/>
    <mergeCell ref="F23:G23"/>
    <mergeCell ref="H23:I23"/>
    <mergeCell ref="H1:I1"/>
    <mergeCell ref="H28:I28"/>
    <mergeCell ref="B2:D2"/>
    <mergeCell ref="B3:D3"/>
    <mergeCell ref="B4:D4"/>
    <mergeCell ref="B5:D5"/>
    <mergeCell ref="A24:B24"/>
    <mergeCell ref="C24:D24"/>
    <mergeCell ref="F24:G24"/>
    <mergeCell ref="H24:I24"/>
    <mergeCell ref="A25:B25"/>
    <mergeCell ref="C25:D25"/>
    <mergeCell ref="F25:G25"/>
    <mergeCell ref="H25:I25"/>
    <mergeCell ref="A22:B22"/>
    <mergeCell ref="C22:D22"/>
  </mergeCells>
  <pageMargins left="0.28999999999999998" right="0.28999999999999998" top="0.1" bottom="0.1" header="0.25" footer="0.3"/>
  <pageSetup scale="85" orientation="landscape" horizontalDpi="4294967294"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Instructions</vt:lpstr>
      <vt:lpstr>Pay Application</vt:lpstr>
      <vt:lpstr>Schedule of Values</vt:lpstr>
      <vt:lpstr>Stored Materials</vt:lpstr>
      <vt:lpstr>Attachment 1</vt:lpstr>
      <vt:lpstr>Attachment 2</vt:lpstr>
      <vt:lpstr>'Schedule of Values'!Print_Area</vt:lpstr>
    </vt:vector>
  </TitlesOfParts>
  <Manager/>
  <Company>W.C. Roese Contracting,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Task Work Order Pay Application Template</dc:title>
  <dc:subject/>
  <dc:creator>Procurement Services</dc:creator>
  <cp:keywords/>
  <dc:description/>
  <cp:lastModifiedBy>Lupa, Kathryn (Kathy)</cp:lastModifiedBy>
  <cp:lastPrinted>2023-03-20T16:04:39Z</cp:lastPrinted>
  <dcterms:created xsi:type="dcterms:W3CDTF">2001-02-19T19:41:42Z</dcterms:created>
  <dcterms:modified xsi:type="dcterms:W3CDTF">2026-04-14T20:27:22Z</dcterms:modified>
  <cp:category/>
</cp:coreProperties>
</file>