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morningstaronline-my.sharepoint.com/personal/mark_lamonica_morningstar_com/Documents/Desktop/"/>
    </mc:Choice>
  </mc:AlternateContent>
  <xr:revisionPtr revIDLastSave="0" documentId="8_{91EC7CD4-071D-4FCB-9EDE-531B60E7E608}" xr6:coauthVersionLast="47" xr6:coauthVersionMax="47" xr10:uidLastSave="{00000000-0000-0000-0000-000000000000}"/>
  <bookViews>
    <workbookView xWindow="-108" yWindow="-108" windowWidth="23256" windowHeight="14856" xr2:uid="{4F580A57-81E4-45A1-A65C-FE8FBAFBB43E}"/>
  </bookViews>
  <sheets>
    <sheet name="Passive income in accumulation" sheetId="13" r:id="rId1"/>
    <sheet name="Passive income in retirement" sheetId="19"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13" l="1"/>
  <c r="G41" i="13"/>
  <c r="G42" i="13"/>
  <c r="G43" i="13"/>
  <c r="G44" i="13"/>
  <c r="G40" i="13"/>
  <c r="D12" i="19"/>
  <c r="G12" i="19" s="1"/>
  <c r="E51" i="19"/>
  <c r="F51" i="19" s="1"/>
  <c r="E50" i="19"/>
  <c r="F50" i="19" s="1"/>
  <c r="E49" i="19"/>
  <c r="F49" i="19" s="1"/>
  <c r="E48" i="19"/>
  <c r="F48" i="19" s="1"/>
  <c r="E47" i="19"/>
  <c r="F47" i="19" s="1"/>
  <c r="E46" i="19"/>
  <c r="F46" i="19" s="1"/>
  <c r="E45" i="19"/>
  <c r="F45" i="19" s="1"/>
  <c r="E44" i="19"/>
  <c r="F44" i="19" s="1"/>
  <c r="E43" i="19"/>
  <c r="F43" i="19" s="1"/>
  <c r="E42" i="19"/>
  <c r="F42" i="19" s="1"/>
  <c r="E41" i="19"/>
  <c r="F41" i="19" s="1"/>
  <c r="E40" i="19"/>
  <c r="F40" i="19" s="1"/>
  <c r="E39" i="19"/>
  <c r="F39" i="19" s="1"/>
  <c r="E38" i="19"/>
  <c r="F38" i="19" s="1"/>
  <c r="E37" i="19"/>
  <c r="F37" i="19" s="1"/>
  <c r="E36" i="19"/>
  <c r="F36" i="19" s="1"/>
  <c r="E35" i="19"/>
  <c r="F35" i="19" s="1"/>
  <c r="E34" i="19"/>
  <c r="F34" i="19" s="1"/>
  <c r="E33" i="19"/>
  <c r="F33" i="19" s="1"/>
  <c r="E32" i="19"/>
  <c r="F32" i="19" s="1"/>
  <c r="E31" i="19"/>
  <c r="F31" i="19" s="1"/>
  <c r="E30" i="19"/>
  <c r="F30" i="19" s="1"/>
  <c r="E29" i="19"/>
  <c r="F29" i="19" s="1"/>
  <c r="E28" i="19"/>
  <c r="F28" i="19" s="1"/>
  <c r="E27" i="19"/>
  <c r="F27" i="19" s="1"/>
  <c r="E26" i="19"/>
  <c r="F26" i="19" s="1"/>
  <c r="E25" i="19"/>
  <c r="F25" i="19" s="1"/>
  <c r="E24" i="19"/>
  <c r="F24" i="19" s="1"/>
  <c r="E23" i="19"/>
  <c r="F23" i="19" s="1"/>
  <c r="E22" i="19"/>
  <c r="F22" i="19" s="1"/>
  <c r="E21" i="19"/>
  <c r="F21" i="19" s="1"/>
  <c r="E20" i="19"/>
  <c r="F20" i="19" s="1"/>
  <c r="E19" i="19"/>
  <c r="F19" i="19" s="1"/>
  <c r="E18" i="19"/>
  <c r="F18" i="19" s="1"/>
  <c r="E17" i="19"/>
  <c r="F17" i="19" s="1"/>
  <c r="E16" i="19"/>
  <c r="F16" i="19" s="1"/>
  <c r="E15" i="19"/>
  <c r="F15" i="19" s="1"/>
  <c r="E14" i="19"/>
  <c r="F14" i="19" s="1"/>
  <c r="E13" i="19"/>
  <c r="F13" i="19" s="1"/>
  <c r="E12" i="19"/>
  <c r="E53" i="19" l="1"/>
  <c r="F12" i="19"/>
  <c r="H12" i="19" s="1"/>
  <c r="I12" i="19" s="1"/>
  <c r="J12" i="19" l="1"/>
  <c r="K12" i="19" s="1"/>
  <c r="D13" i="19"/>
  <c r="G13" i="19" l="1"/>
  <c r="H13" i="19" s="1"/>
  <c r="I13" i="19" l="1"/>
  <c r="J13" i="19"/>
  <c r="K13" i="19" s="1"/>
  <c r="D14" i="19"/>
  <c r="L13" i="19"/>
  <c r="M13" i="19"/>
  <c r="N13" i="19"/>
  <c r="G14" i="19" l="1"/>
  <c r="H14" i="19" s="1"/>
  <c r="I14" i="19" l="1"/>
  <c r="J14" i="19" l="1"/>
  <c r="K14" i="19" s="1"/>
  <c r="D15" i="19"/>
  <c r="L14" i="19"/>
  <c r="M14" i="19"/>
  <c r="N14" i="19"/>
  <c r="G15" i="19" l="1"/>
  <c r="H15" i="19" s="1"/>
  <c r="I15" i="19" l="1"/>
  <c r="N15" i="19" l="1"/>
  <c r="M15" i="19"/>
  <c r="D16" i="19"/>
  <c r="J15" i="19"/>
  <c r="K15" i="19" s="1"/>
  <c r="L15" i="19"/>
  <c r="G16" i="19" l="1"/>
  <c r="H16" i="19" s="1"/>
  <c r="I16" i="19" l="1"/>
  <c r="M16" i="19" l="1"/>
  <c r="N16" i="19"/>
  <c r="J16" i="19"/>
  <c r="K16" i="19" s="1"/>
  <c r="D17" i="19"/>
  <c r="L16" i="19"/>
  <c r="G17" i="19" l="1"/>
  <c r="H17" i="19" l="1"/>
  <c r="I17" i="19" l="1"/>
  <c r="J17" i="19" l="1"/>
  <c r="K17" i="19" s="1"/>
  <c r="D18" i="19"/>
  <c r="L17" i="19"/>
  <c r="M17" i="19"/>
  <c r="N17" i="19"/>
  <c r="G18" i="19" l="1"/>
  <c r="H18" i="19" s="1"/>
  <c r="I18" i="19" l="1"/>
  <c r="D19" i="19" l="1"/>
  <c r="J18" i="19"/>
  <c r="K18" i="19" s="1"/>
  <c r="L18" i="19"/>
  <c r="M18" i="19"/>
  <c r="N18" i="19"/>
  <c r="G19" i="19" l="1"/>
  <c r="H19" i="19" s="1"/>
  <c r="I19" i="19" l="1"/>
  <c r="M19" i="19" l="1"/>
  <c r="D20" i="19"/>
  <c r="J19" i="19"/>
  <c r="K19" i="19" s="1"/>
  <c r="L19" i="19"/>
  <c r="N19" i="19"/>
  <c r="G20" i="19" l="1"/>
  <c r="H20" i="19" l="1"/>
  <c r="I20" i="19" s="1"/>
  <c r="M20" i="19" l="1"/>
  <c r="J20" i="19"/>
  <c r="K20" i="19" s="1"/>
  <c r="D21" i="19"/>
  <c r="L20" i="19"/>
  <c r="N20" i="19"/>
  <c r="G21" i="19" l="1"/>
  <c r="H21" i="19" l="1"/>
  <c r="I21" i="19" l="1"/>
  <c r="J21" i="19" l="1"/>
  <c r="K21" i="19" s="1"/>
  <c r="D22" i="19"/>
  <c r="L21" i="19"/>
  <c r="M21" i="19"/>
  <c r="N21" i="19"/>
  <c r="G22" i="19" l="1"/>
  <c r="H22" i="19" l="1"/>
  <c r="I22" i="19" l="1"/>
  <c r="D23" i="19" l="1"/>
  <c r="J22" i="19"/>
  <c r="K22" i="19" s="1"/>
  <c r="L22" i="19"/>
  <c r="M22" i="19"/>
  <c r="N22" i="19"/>
  <c r="G23" i="19" l="1"/>
  <c r="H23" i="19" s="1"/>
  <c r="I23" i="19" l="1"/>
  <c r="N23" i="19" l="1"/>
  <c r="M23" i="19"/>
  <c r="D24" i="19"/>
  <c r="J23" i="19"/>
  <c r="K23" i="19" s="1"/>
  <c r="L23" i="19"/>
  <c r="G24" i="19" l="1"/>
  <c r="H24" i="19" l="1"/>
  <c r="I24" i="19" s="1"/>
  <c r="J24" i="19" l="1"/>
  <c r="K24" i="19" s="1"/>
  <c r="D25" i="19"/>
  <c r="L24" i="19"/>
  <c r="N24" i="19"/>
  <c r="M24" i="19"/>
  <c r="G25" i="19" l="1"/>
  <c r="H25" i="19" l="1"/>
  <c r="I25" i="19" s="1"/>
  <c r="J25" i="19" l="1"/>
  <c r="K25" i="19" s="1"/>
  <c r="L25" i="19"/>
  <c r="D26" i="19"/>
  <c r="M25" i="19"/>
  <c r="N25" i="19"/>
  <c r="G26" i="19" l="1"/>
  <c r="H26" i="19" l="1"/>
  <c r="I26" i="19" l="1"/>
  <c r="D27" i="19" l="1"/>
  <c r="J26" i="19"/>
  <c r="K26" i="19" s="1"/>
  <c r="L26" i="19"/>
  <c r="M26" i="19"/>
  <c r="N26" i="19"/>
  <c r="G27" i="19" l="1"/>
  <c r="H27" i="19" l="1"/>
  <c r="I27" i="19" l="1"/>
  <c r="D28" i="19" l="1"/>
  <c r="J27" i="19"/>
  <c r="K27" i="19" s="1"/>
  <c r="L27" i="19"/>
  <c r="M27" i="19"/>
  <c r="N27" i="19"/>
  <c r="G28" i="19" l="1"/>
  <c r="H28" i="19" s="1"/>
  <c r="I28" i="19" l="1"/>
  <c r="M28" i="19" l="1"/>
  <c r="J28" i="19"/>
  <c r="K28" i="19" s="1"/>
  <c r="D29" i="19"/>
  <c r="L28" i="19"/>
  <c r="N28" i="19"/>
  <c r="G29" i="19" l="1"/>
  <c r="H29" i="19" l="1"/>
  <c r="I29" i="19" s="1"/>
  <c r="N29" i="19" l="1"/>
  <c r="J29" i="19"/>
  <c r="K29" i="19" s="1"/>
  <c r="L29" i="19"/>
  <c r="D30" i="19"/>
  <c r="M29" i="19"/>
  <c r="G30" i="19" l="1"/>
  <c r="H30" i="19" s="1"/>
  <c r="I30" i="19" l="1"/>
  <c r="N30" i="19" l="1"/>
  <c r="M30" i="19"/>
  <c r="D31" i="19"/>
  <c r="J30" i="19"/>
  <c r="K30" i="19" s="1"/>
  <c r="L30" i="19"/>
  <c r="G31" i="19" l="1"/>
  <c r="H31" i="19" s="1"/>
  <c r="I31" i="19" l="1"/>
  <c r="M31" i="19" s="1"/>
  <c r="N31" i="19" l="1"/>
  <c r="J31" i="19"/>
  <c r="K31" i="19" s="1"/>
  <c r="L31" i="19"/>
  <c r="D32" i="19"/>
  <c r="G32" i="19" s="1"/>
  <c r="H32" i="19" l="1"/>
  <c r="I32" i="19" l="1"/>
  <c r="J32" i="19" l="1"/>
  <c r="K32" i="19" s="1"/>
  <c r="D33" i="19"/>
  <c r="L32" i="19"/>
  <c r="M32" i="19"/>
  <c r="N32" i="19"/>
  <c r="G33" i="19" l="1"/>
  <c r="H33" i="19" l="1"/>
  <c r="I33" i="19" l="1"/>
  <c r="J33" i="19" l="1"/>
  <c r="K33" i="19" s="1"/>
  <c r="D34" i="19"/>
  <c r="L33" i="19"/>
  <c r="M33" i="19"/>
  <c r="N33" i="19"/>
  <c r="G34" i="19" l="1"/>
  <c r="H34" i="19" s="1"/>
  <c r="I34" i="19" s="1"/>
  <c r="D35" i="19" l="1"/>
  <c r="J34" i="19"/>
  <c r="K34" i="19" s="1"/>
  <c r="L34" i="19"/>
  <c r="M34" i="19"/>
  <c r="N34" i="19"/>
  <c r="G35" i="19" l="1"/>
  <c r="H35" i="19" l="1"/>
  <c r="I35" i="19" s="1"/>
  <c r="D36" i="19" l="1"/>
  <c r="J35" i="19"/>
  <c r="K35" i="19" s="1"/>
  <c r="L35" i="19"/>
  <c r="N35" i="19"/>
  <c r="M35" i="19"/>
  <c r="G36" i="19" l="1"/>
  <c r="H36" i="19" s="1"/>
  <c r="I36" i="19" s="1"/>
  <c r="J36" i="19" l="1"/>
  <c r="K36" i="19" s="1"/>
  <c r="D37" i="19"/>
  <c r="L36" i="19"/>
  <c r="M36" i="19"/>
  <c r="N36" i="19"/>
  <c r="G37" i="19" l="1"/>
  <c r="H37" i="19" s="1"/>
  <c r="I37" i="19" l="1"/>
  <c r="M37" i="19" l="1"/>
  <c r="N37" i="19"/>
  <c r="J37" i="19"/>
  <c r="K37" i="19" s="1"/>
  <c r="D38" i="19"/>
  <c r="L37" i="19"/>
  <c r="G38" i="19" l="1"/>
  <c r="H38" i="19" l="1"/>
  <c r="I38" i="19" s="1"/>
  <c r="D39" i="19" l="1"/>
  <c r="J38" i="19"/>
  <c r="K38" i="19" s="1"/>
  <c r="L38" i="19"/>
  <c r="M38" i="19"/>
  <c r="N38" i="19"/>
  <c r="G39" i="19" l="1"/>
  <c r="H39" i="19" l="1"/>
  <c r="I39" i="19" l="1"/>
  <c r="D40" i="19" l="1"/>
  <c r="J39" i="19"/>
  <c r="K39" i="19" s="1"/>
  <c r="L39" i="19"/>
  <c r="M39" i="19"/>
  <c r="N39" i="19"/>
  <c r="G40" i="19" l="1"/>
  <c r="H40" i="19" l="1"/>
  <c r="I40" i="19" s="1"/>
  <c r="M40" i="19" l="1"/>
  <c r="J40" i="19"/>
  <c r="K40" i="19" s="1"/>
  <c r="D41" i="19"/>
  <c r="L40" i="19"/>
  <c r="N40" i="19"/>
  <c r="G41" i="19" l="1"/>
  <c r="H41" i="19" s="1"/>
  <c r="I41" i="19" l="1"/>
  <c r="J41" i="19" l="1"/>
  <c r="K41" i="19" s="1"/>
  <c r="D42" i="19"/>
  <c r="L41" i="19"/>
  <c r="M41" i="19"/>
  <c r="N41" i="19"/>
  <c r="G42" i="19" l="1"/>
  <c r="H42" i="19" s="1"/>
  <c r="I42" i="19" s="1"/>
  <c r="D43" i="19" l="1"/>
  <c r="J42" i="19"/>
  <c r="K42" i="19" s="1"/>
  <c r="L42" i="19"/>
  <c r="M42" i="19"/>
  <c r="N42" i="19"/>
  <c r="G43" i="19" l="1"/>
  <c r="H43" i="19" s="1"/>
  <c r="I43" i="19" l="1"/>
  <c r="D44" i="19" l="1"/>
  <c r="M43" i="19"/>
  <c r="N43" i="19"/>
  <c r="L43" i="19"/>
  <c r="J43" i="19"/>
  <c r="G44" i="19" l="1"/>
  <c r="H44" i="19" s="1"/>
  <c r="K43" i="19"/>
  <c r="I44" i="19"/>
  <c r="M44" i="19" l="1"/>
  <c r="J44" i="19"/>
  <c r="K44" i="19" s="1"/>
  <c r="D45" i="19"/>
  <c r="L44" i="19"/>
  <c r="N44" i="19"/>
  <c r="G45" i="19" l="1"/>
  <c r="H45" i="19" l="1"/>
  <c r="I45" i="19" s="1"/>
  <c r="M45" i="19" l="1"/>
  <c r="J45" i="19"/>
  <c r="K45" i="19" s="1"/>
  <c r="D46" i="19"/>
  <c r="L45" i="19"/>
  <c r="N45" i="19"/>
  <c r="G46" i="19" l="1"/>
  <c r="H46" i="19" s="1"/>
  <c r="I46" i="19" s="1"/>
  <c r="D47" i="19" l="1"/>
  <c r="J46" i="19"/>
  <c r="K46" i="19" s="1"/>
  <c r="L46" i="19"/>
  <c r="M46" i="19"/>
  <c r="N46" i="19"/>
  <c r="G47" i="19" l="1"/>
  <c r="H47" i="19" s="1"/>
  <c r="I47" i="19" l="1"/>
  <c r="N47" i="19" l="1"/>
  <c r="M47" i="19"/>
  <c r="D48" i="19"/>
  <c r="J47" i="19"/>
  <c r="K47" i="19" s="1"/>
  <c r="L47" i="19"/>
  <c r="G48" i="19" l="1"/>
  <c r="H48" i="19" s="1"/>
  <c r="I48" i="19" l="1"/>
  <c r="J48" i="19" l="1"/>
  <c r="K48" i="19" s="1"/>
  <c r="D49" i="19"/>
  <c r="L48" i="19"/>
  <c r="M48" i="19"/>
  <c r="N48" i="19"/>
  <c r="G49" i="19" l="1"/>
  <c r="H49" i="19" l="1"/>
  <c r="I49" i="19" l="1"/>
  <c r="N49" i="19" l="1"/>
  <c r="J49" i="19"/>
  <c r="K49" i="19" s="1"/>
  <c r="D50" i="19"/>
  <c r="L49" i="19"/>
  <c r="M49" i="19"/>
  <c r="G50" i="19" l="1"/>
  <c r="H50" i="19" l="1"/>
  <c r="I50" i="19" l="1"/>
  <c r="N50" i="19" l="1"/>
  <c r="D51" i="19"/>
  <c r="J50" i="19"/>
  <c r="K50" i="19" s="1"/>
  <c r="L50" i="19"/>
  <c r="M50" i="19"/>
  <c r="G51" i="19" l="1"/>
  <c r="H51" i="19" l="1"/>
  <c r="I51" i="19" s="1"/>
  <c r="M51" i="19" l="1"/>
  <c r="J51" i="19"/>
  <c r="K51" i="19" s="1"/>
  <c r="L51" i="19"/>
  <c r="N51" i="19"/>
  <c r="G46" i="13" l="1"/>
  <c r="G47" i="13"/>
  <c r="G48" i="13"/>
  <c r="G49" i="13"/>
  <c r="G45" i="13"/>
  <c r="G36" i="13"/>
  <c r="G37" i="13"/>
  <c r="G38" i="13"/>
  <c r="G39" i="13"/>
  <c r="G35" i="13"/>
  <c r="G31" i="13"/>
  <c r="G32" i="13"/>
  <c r="G33" i="13"/>
  <c r="G34" i="13"/>
  <c r="G30" i="13"/>
  <c r="G26" i="13"/>
  <c r="G27" i="13"/>
  <c r="G28" i="13"/>
  <c r="G29" i="13"/>
  <c r="G25" i="13"/>
  <c r="G21" i="13"/>
  <c r="G22" i="13"/>
  <c r="G23" i="13"/>
  <c r="G24" i="13"/>
  <c r="G20" i="13"/>
  <c r="G16" i="13"/>
  <c r="G17" i="13"/>
  <c r="G18" i="13"/>
  <c r="G19" i="13"/>
  <c r="G15" i="13"/>
  <c r="H15" i="13" s="1"/>
  <c r="G11" i="13"/>
  <c r="H11" i="13" s="1"/>
  <c r="G12" i="13"/>
  <c r="H12" i="13" s="1"/>
  <c r="G13" i="13"/>
  <c r="H13" i="13" s="1"/>
  <c r="G14" i="13"/>
  <c r="H14" i="13" s="1"/>
  <c r="G10" i="13"/>
  <c r="H10" i="13" s="1"/>
  <c r="G51" i="13" l="1"/>
  <c r="J10" i="13"/>
  <c r="K10" i="13" s="1"/>
  <c r="L10" i="13" s="1"/>
  <c r="F11" i="13" l="1"/>
  <c r="I11" i="13" s="1"/>
  <c r="J11" i="13" l="1"/>
  <c r="K11" i="13" l="1"/>
  <c r="M11" i="13" l="1"/>
  <c r="L11" i="13"/>
  <c r="O11" i="13"/>
  <c r="N11" i="13"/>
  <c r="F12" i="13"/>
  <c r="I12" i="13" l="1"/>
  <c r="J12" i="13"/>
  <c r="K12" i="13" l="1"/>
  <c r="F13" i="13" l="1"/>
  <c r="L12" i="13"/>
  <c r="M12" i="13"/>
  <c r="N12" i="13"/>
  <c r="O12" i="13"/>
  <c r="I13" i="13" l="1"/>
  <c r="J13" i="13" s="1"/>
  <c r="K13" i="13" l="1"/>
  <c r="F14" i="13" l="1"/>
  <c r="L13" i="13"/>
  <c r="M13" i="13"/>
  <c r="N13" i="13"/>
  <c r="O13" i="13"/>
  <c r="I14" i="13" l="1"/>
  <c r="J14" i="13" s="1"/>
  <c r="K14" i="13" s="1"/>
  <c r="L14" i="13" s="1"/>
  <c r="F15" i="13" l="1"/>
  <c r="I15" i="13" s="1"/>
  <c r="N14" i="13"/>
  <c r="O14" i="13"/>
  <c r="M14" i="13"/>
  <c r="J15" i="13" l="1"/>
  <c r="K15" i="13" s="1"/>
  <c r="F16" i="13" l="1"/>
  <c r="L15" i="13"/>
  <c r="N15" i="13"/>
  <c r="O15" i="13"/>
  <c r="M15" i="13"/>
  <c r="I16" i="13" l="1"/>
  <c r="H16" i="13"/>
  <c r="J16" i="13" l="1"/>
  <c r="K16" i="13" s="1"/>
  <c r="F17" i="13" l="1"/>
  <c r="L16" i="13"/>
  <c r="M16" i="13"/>
  <c r="O16" i="13"/>
  <c r="H17" i="13"/>
  <c r="N16" i="13"/>
  <c r="I17" i="13" l="1"/>
  <c r="J17" i="13" s="1"/>
  <c r="K17" i="13" l="1"/>
  <c r="F18" i="13" l="1"/>
  <c r="L17" i="13"/>
  <c r="O17" i="13"/>
  <c r="M17" i="13"/>
  <c r="N17" i="13"/>
  <c r="H18" i="13"/>
  <c r="I18" i="13" l="1"/>
  <c r="J18" i="13" s="1"/>
  <c r="K18" i="13" s="1"/>
  <c r="F19" i="13" l="1"/>
  <c r="L18" i="13"/>
  <c r="H19" i="13"/>
  <c r="M18" i="13"/>
  <c r="O18" i="13"/>
  <c r="N18" i="13"/>
  <c r="I19" i="13" l="1"/>
  <c r="J19" i="13" s="1"/>
  <c r="K19" i="13" l="1"/>
  <c r="F20" i="13" l="1"/>
  <c r="L19" i="13"/>
  <c r="H20" i="13"/>
  <c r="N19" i="13"/>
  <c r="M19" i="13"/>
  <c r="O19" i="13"/>
  <c r="I20" i="13" l="1"/>
  <c r="J20" i="13" s="1"/>
  <c r="K20" i="13" l="1"/>
  <c r="F21" i="13" l="1"/>
  <c r="L20" i="13"/>
  <c r="N20" i="13"/>
  <c r="H21" i="13"/>
  <c r="M20" i="13"/>
  <c r="O20" i="13"/>
  <c r="I21" i="13" l="1"/>
  <c r="J21" i="13"/>
  <c r="K21" i="13" s="1"/>
  <c r="F22" i="13" l="1"/>
  <c r="L21" i="13"/>
  <c r="H22" i="13"/>
  <c r="M21" i="13"/>
  <c r="O21" i="13"/>
  <c r="N21" i="13"/>
  <c r="I22" i="13" l="1"/>
  <c r="J22" i="13" s="1"/>
  <c r="K22" i="13" l="1"/>
  <c r="F23" i="13" l="1"/>
  <c r="L22" i="13"/>
  <c r="N22" i="13"/>
  <c r="H23" i="13"/>
  <c r="M22" i="13"/>
  <c r="O22" i="13"/>
  <c r="I23" i="13" l="1"/>
  <c r="J23" i="13" s="1"/>
  <c r="K23" i="13" l="1"/>
  <c r="F24" i="13" l="1"/>
  <c r="L23" i="13"/>
  <c r="N23" i="13"/>
  <c r="H24" i="13"/>
  <c r="M23" i="13"/>
  <c r="O23" i="13"/>
  <c r="I24" i="13" l="1"/>
  <c r="J24" i="13"/>
  <c r="K24" i="13" l="1"/>
  <c r="F25" i="13" l="1"/>
  <c r="L24" i="13"/>
  <c r="H25" i="13"/>
  <c r="M24" i="13"/>
  <c r="N24" i="13"/>
  <c r="O24" i="13"/>
  <c r="I25" i="13" l="1"/>
  <c r="J25" i="13" s="1"/>
  <c r="K25" i="13" l="1"/>
  <c r="F26" i="13" l="1"/>
  <c r="L25" i="13"/>
  <c r="H26" i="13"/>
  <c r="M25" i="13"/>
  <c r="N25" i="13"/>
  <c r="O25" i="13"/>
  <c r="I26" i="13" l="1"/>
  <c r="J26" i="13"/>
  <c r="K26" i="13" l="1"/>
  <c r="F27" i="13" l="1"/>
  <c r="L26" i="13"/>
  <c r="H27" i="13"/>
  <c r="N26" i="13"/>
  <c r="M26" i="13"/>
  <c r="O26" i="13"/>
  <c r="I27" i="13" l="1"/>
  <c r="J27" i="13" s="1"/>
  <c r="K27" i="13" l="1"/>
  <c r="F28" i="13" l="1"/>
  <c r="L27" i="13"/>
  <c r="H28" i="13"/>
  <c r="M27" i="13"/>
  <c r="N27" i="13"/>
  <c r="O27" i="13"/>
  <c r="I28" i="13" l="1"/>
  <c r="J28" i="13" s="1"/>
  <c r="K28" i="13" l="1"/>
  <c r="F29" i="13" l="1"/>
  <c r="L28" i="13"/>
  <c r="O28" i="13"/>
  <c r="H29" i="13"/>
  <c r="N28" i="13"/>
  <c r="M28" i="13"/>
  <c r="I29" i="13" l="1"/>
  <c r="J29" i="13" s="1"/>
  <c r="K29" i="13" l="1"/>
  <c r="F30" i="13" l="1"/>
  <c r="L29" i="13"/>
  <c r="H30" i="13"/>
  <c r="M29" i="13"/>
  <c r="N29" i="13"/>
  <c r="O29" i="13"/>
  <c r="I30" i="13" l="1"/>
  <c r="J30" i="13"/>
  <c r="K30" i="13" s="1"/>
  <c r="F31" i="13" l="1"/>
  <c r="L30" i="13"/>
  <c r="H31" i="13"/>
  <c r="M30" i="13"/>
  <c r="N30" i="13"/>
  <c r="O30" i="13"/>
  <c r="I31" i="13" l="1"/>
  <c r="J31" i="13" s="1"/>
  <c r="K31" i="13" l="1"/>
  <c r="F32" i="13" l="1"/>
  <c r="L31" i="13"/>
  <c r="H32" i="13"/>
  <c r="M31" i="13"/>
  <c r="N31" i="13"/>
  <c r="O31" i="13"/>
  <c r="I32" i="13" l="1"/>
  <c r="J32" i="13" s="1"/>
  <c r="K32" i="13" l="1"/>
  <c r="F33" i="13" l="1"/>
  <c r="L32" i="13"/>
  <c r="O32" i="13"/>
  <c r="H33" i="13"/>
  <c r="M32" i="13"/>
  <c r="N32" i="13"/>
  <c r="I33" i="13" l="1"/>
  <c r="J33" i="13"/>
  <c r="K33" i="13" l="1"/>
  <c r="F34" i="13" l="1"/>
  <c r="L33" i="13"/>
  <c r="H34" i="13"/>
  <c r="M33" i="13"/>
  <c r="N33" i="13"/>
  <c r="O33" i="13"/>
  <c r="I34" i="13" l="1"/>
  <c r="J34" i="13" s="1"/>
  <c r="K34" i="13" l="1"/>
  <c r="F35" i="13" l="1"/>
  <c r="L34" i="13"/>
  <c r="H35" i="13"/>
  <c r="N34" i="13"/>
  <c r="M34" i="13"/>
  <c r="O34" i="13"/>
  <c r="I35" i="13" l="1"/>
  <c r="J35" i="13" s="1"/>
  <c r="K35" i="13" l="1"/>
  <c r="F36" i="13" l="1"/>
  <c r="L35" i="13"/>
  <c r="H36" i="13"/>
  <c r="M35" i="13"/>
  <c r="N35" i="13"/>
  <c r="O35" i="13"/>
  <c r="I36" i="13" l="1"/>
  <c r="J36" i="13" s="1"/>
  <c r="K36" i="13" s="1"/>
  <c r="F37" i="13" l="1"/>
  <c r="L36" i="13"/>
  <c r="H37" i="13"/>
  <c r="M36" i="13"/>
  <c r="O36" i="13"/>
  <c r="N36" i="13"/>
  <c r="I37" i="13" l="1"/>
  <c r="J37" i="13" s="1"/>
  <c r="K37" i="13" l="1"/>
  <c r="F38" i="13" l="1"/>
  <c r="L37" i="13"/>
  <c r="N37" i="13"/>
  <c r="H38" i="13"/>
  <c r="M37" i="13"/>
  <c r="O37" i="13"/>
  <c r="I38" i="13" l="1"/>
  <c r="J38" i="13" s="1"/>
  <c r="K38" i="13" l="1"/>
  <c r="F39" i="13" l="1"/>
  <c r="L38" i="13"/>
  <c r="M38" i="13"/>
  <c r="H39" i="13"/>
  <c r="N38" i="13"/>
  <c r="O38" i="13"/>
  <c r="I39" i="13" l="1"/>
  <c r="J39" i="13" s="1"/>
  <c r="K39" i="13" s="1"/>
  <c r="F40" i="13" l="1"/>
  <c r="L39" i="13"/>
  <c r="N39" i="13"/>
  <c r="H40" i="13"/>
  <c r="M39" i="13"/>
  <c r="O39" i="13"/>
  <c r="I40" i="13" l="1"/>
  <c r="J40" i="13"/>
  <c r="K40" i="13" l="1"/>
  <c r="F41" i="13" l="1"/>
  <c r="L40" i="13"/>
  <c r="H41" i="13"/>
  <c r="M40" i="13"/>
  <c r="N40" i="13"/>
  <c r="O40" i="13"/>
  <c r="I41" i="13" l="1"/>
  <c r="J41" i="13" s="1"/>
  <c r="K41" i="13" l="1"/>
  <c r="F42" i="13" l="1"/>
  <c r="L41" i="13"/>
  <c r="N41" i="13"/>
  <c r="O41" i="13"/>
  <c r="H42" i="13"/>
  <c r="M41" i="13"/>
  <c r="I42" i="13" l="1"/>
  <c r="J42" i="13" s="1"/>
  <c r="K42" i="13" s="1"/>
  <c r="F43" i="13" l="1"/>
  <c r="L42" i="13"/>
  <c r="H43" i="13"/>
  <c r="N42" i="13"/>
  <c r="M42" i="13"/>
  <c r="O42" i="13"/>
  <c r="I43" i="13" l="1"/>
  <c r="J43" i="13"/>
  <c r="K43" i="13" l="1"/>
  <c r="F44" i="13" l="1"/>
  <c r="L43" i="13"/>
  <c r="H44" i="13"/>
  <c r="M43" i="13"/>
  <c r="N43" i="13"/>
  <c r="O43" i="13"/>
  <c r="I44" i="13" l="1"/>
  <c r="J44" i="13" s="1"/>
  <c r="K44" i="13" l="1"/>
  <c r="F45" i="13" l="1"/>
  <c r="L44" i="13"/>
  <c r="M44" i="13"/>
  <c r="N44" i="13"/>
  <c r="O44" i="13"/>
  <c r="H45" i="13"/>
  <c r="I45" i="13" l="1"/>
  <c r="J45" i="13" s="1"/>
  <c r="K45" i="13" l="1"/>
  <c r="F46" i="13" l="1"/>
  <c r="L45" i="13"/>
  <c r="O45" i="13"/>
  <c r="M45" i="13"/>
  <c r="H46" i="13"/>
  <c r="N45" i="13"/>
  <c r="I46" i="13" l="1"/>
  <c r="J46" i="13" s="1"/>
  <c r="K46" i="13" l="1"/>
  <c r="F47" i="13" l="1"/>
  <c r="L46" i="13"/>
  <c r="M46" i="13"/>
  <c r="O46" i="13"/>
  <c r="N46" i="13"/>
  <c r="H47" i="13"/>
  <c r="I47" i="13" l="1"/>
  <c r="J47" i="13" s="1"/>
  <c r="K47" i="13" s="1"/>
  <c r="F48" i="13" l="1"/>
  <c r="L47" i="13"/>
  <c r="N47" i="13"/>
  <c r="H48" i="13"/>
  <c r="M47" i="13"/>
  <c r="O47" i="13"/>
  <c r="I48" i="13" l="1"/>
  <c r="J48" i="13" l="1"/>
  <c r="K48" i="13" l="1"/>
  <c r="F49" i="13" l="1"/>
  <c r="L48" i="13"/>
  <c r="H49" i="13"/>
  <c r="M48" i="13"/>
  <c r="N48" i="13"/>
  <c r="O48" i="13"/>
  <c r="I49" i="13" l="1"/>
  <c r="J49" i="13" s="1"/>
  <c r="K49" i="13" s="1"/>
  <c r="L49" i="13" s="1"/>
  <c r="B20" i="13" l="1"/>
  <c r="M49" i="13"/>
  <c r="O49" i="13"/>
  <c r="N49"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tc={60D751D9-D4AE-455B-9AB1-56138605FA64}</author>
    <author>tc={0A0CED85-011C-4370-8A41-71D55628F571}</author>
    <author>tc={7084E771-0500-4131-9EC5-9F3EB8600F23}</author>
    <author>tc={A015B6D5-EEC8-4984-8201-44FC9870505E}</author>
    <author>tc={B1D735BB-F54E-4ABC-BD8E-D81998E5741A}</author>
    <author>tc={69D44142-769B-4B20-B49B-D51BDE60D012}</author>
    <author>tc={AB3CAB3F-8D8B-4DD8-825C-50AD0A19B29E}</author>
    <author>tc={2C4A003A-A7D6-4C97-812B-60B265374C10}</author>
    <author>tc={0D436258-92C3-4A5B-9B98-5B8D91F1805E}</author>
    <author>tc={1669FBD3-37BB-4B36-9C27-00935DDA6BB4}</author>
    <author>tc={108DC17E-6CA1-4BDB-BE77-BE7F3EA80146}</author>
    <author>tc={F5793431-36B1-4AA4-B54A-31D29EB5C3A0}</author>
    <author>tc={ACCA8786-D421-4B3F-BD9B-56C692090FB9}</author>
    <author>tc={1A7286B6-A0C4-4FD1-BC80-45A4E3466083}</author>
    <author>tc={4E1DE9F6-94C4-42DD-A6E9-D362BD893A18}</author>
    <author>tc={36236BFF-62E6-4EA8-9DBC-236F331BB571}</author>
    <author>tc={2543ADFA-8AB4-4CA9-9E25-599A09717A79}</author>
    <author>tc={5043139A-12CA-4A7B-9A8F-84594E9F33FF}</author>
    <author>tc={540F5C99-888D-4012-94E6-D391F0D9BFFD}</author>
    <author>tc={468DB44F-7F4A-423B-B570-E98B40237E9C}</author>
    <author>tc={F2CB518C-F61D-4A77-9B23-1268FC7D8F40}</author>
    <author>tc={D44E2AAA-6783-4CF7-94B4-511DB0C7F4CF}</author>
    <author>tc={B71EE774-3A3A-4C84-8808-35C4D440722D}</author>
    <author>tc={B970B090-3FC3-475A-BE56-B1E91FC3861B}</author>
    <author>tc={C59995FE-C2E2-4CD0-A316-63038D0CF1D2}</author>
    <author>tc={8C3CBFAC-D802-4C99-81B1-7400BBCE1A82}</author>
    <author>tc={82BF105E-6AF6-4392-8F31-3726E09B0510}</author>
  </authors>
  <commentList>
    <comment ref="G7" authorId="0" shapeId="0" xr:uid="{60D751D9-D4AE-455B-9AB1-56138605FA64}">
      <text>
        <t>[Threaded comment]
Your version of Excel allows you to read this threaded comment; however, any edits to it will get removed if the file is opened in a newer version of Excel. Learn more: https://go.microsoft.com/fwlink/?linkid=870924
Comment:
    This figure is the yield of your portfolio. It impacts how much income is earned from new investments. This should be grossed up dividends that account for franking credits.</t>
      </text>
    </comment>
    <comment ref="J7" authorId="1" shapeId="0" xr:uid="{0A0CED85-011C-4370-8A41-71D55628F571}">
      <text>
        <t>[Threaded comment]
Your version of Excel allows you to read this threaded comment; however, any edits to it will get removed if the file is opened in a newer version of Excel. Learn more: https://go.microsoft.com/fwlink/?linkid=870924
Comment:
    This represents the percentage growth rate of dividends for the portfolio</t>
      </text>
    </comment>
    <comment ref="B10" authorId="2" shapeId="0" xr:uid="{7084E771-0500-4131-9EC5-9F3EB8600F23}">
      <text>
        <t>[Threaded comment]
Your version of Excel allows you to read this threaded comment; however, any edits to it will get removed if the file is opened in a newer version of Excel. Learn more: https://go.microsoft.com/fwlink/?linkid=870924
Comment:
    Indicates the annual savings in each 5 year period. For shorter timelines than 40 years zero out savings rates.</t>
      </text>
    </comment>
    <comment ref="C10" authorId="3" shapeId="0" xr:uid="{A015B6D5-EEC8-4984-8201-44FC9870505E}">
      <text>
        <t xml:space="preserve">[Threaded comment]
Your version of Excel allows you to read this threaded comment; however, any edits to it will get removed if the file is opened in a newer version of Excel. Learn more: https://go.microsoft.com/fwlink/?linkid=870924
Comment:
    This is the yield of your portfolio that dividends will be reinvested. If you are no longer reinvesting dividends during a 5 year period zero this out. </t>
      </text>
    </comment>
    <comment ref="D10" authorId="4" shapeId="0" xr:uid="{B1D735BB-F54E-4ABC-BD8E-D81998E5741A}">
      <text>
        <t>[Threaded comment]
Your version of Excel allows you to read this threaded comment; however, any edits to it will get removed if the file is opened in a newer version of Excel. Learn more: https://go.microsoft.com/fwlink/?linkid=870924
Comment:
    Indicates the tax rate in each 5 year period. Tax rates can be adjusted if an investor faces different marginal tax rates at different times in life. For shorter timelines than 40 years zero out savings rates.</t>
      </text>
    </comment>
    <comment ref="B11" authorId="5" shapeId="0" xr:uid="{69D44142-769B-4B20-B49B-D51BDE60D012}">
      <text>
        <t>[Threaded comment]
Your version of Excel allows you to read this threaded comment; however, any edits to it will get removed if the file is opened in a newer version of Excel. Learn more: https://go.microsoft.com/fwlink/?linkid=870924
Comment:
    Indicates the annual savings in each 5 year period. For shorter timelines than 40 years zero out savings rates.</t>
      </text>
    </comment>
    <comment ref="C11" authorId="6" shapeId="0" xr:uid="{AB3CAB3F-8D8B-4DD8-825C-50AD0A19B29E}">
      <text>
        <t xml:space="preserve">[Threaded comment]
Your version of Excel allows you to read this threaded comment; however, any edits to it will get removed if the file is opened in a newer version of Excel. Learn more: https://go.microsoft.com/fwlink/?linkid=870924
Comment:
    This is the yield of your portfolio that dividends will be reinvested. If you are no longer reinvesting dividends during a 5 year period zero this out. </t>
      </text>
    </comment>
    <comment ref="D11" authorId="7" shapeId="0" xr:uid="{2C4A003A-A7D6-4C97-812B-60B265374C10}">
      <text>
        <t>[Threaded comment]
Your version of Excel allows you to read this threaded comment; however, any edits to it will get removed if the file is opened in a newer version of Excel. Learn more: https://go.microsoft.com/fwlink/?linkid=870924
Comment:
    Indicates the tax rate in each 5 year period. Tax rates can be adjusted if an investor faces different marginal tax rates at different times in life. For shorter timelines than 40 years zero out savings rates.</t>
      </text>
    </comment>
    <comment ref="B12" authorId="8" shapeId="0" xr:uid="{0D436258-92C3-4A5B-9B98-5B8D91F1805E}">
      <text>
        <t>[Threaded comment]
Your version of Excel allows you to read this threaded comment; however, any edits to it will get removed if the file is opened in a newer version of Excel. Learn more: https://go.microsoft.com/fwlink/?linkid=870924
Comment:
    Indicates the annual savings in each 5 year period. For shorter timelines than 40 years zero out savings rates.</t>
      </text>
    </comment>
    <comment ref="C12" authorId="9" shapeId="0" xr:uid="{1669FBD3-37BB-4B36-9C27-00935DDA6BB4}">
      <text>
        <t xml:space="preserve">[Threaded comment]
Your version of Excel allows you to read this threaded comment; however, any edits to it will get removed if the file is opened in a newer version of Excel. Learn more: https://go.microsoft.com/fwlink/?linkid=870924
Comment:
    This is the yield of your portfolio that dividends will be reinvested. If you are no longer reinvesting dividends during a 5 year period zero this out. </t>
      </text>
    </comment>
    <comment ref="D12" authorId="10" shapeId="0" xr:uid="{108DC17E-6CA1-4BDB-BE77-BE7F3EA80146}">
      <text>
        <t>[Threaded comment]
Your version of Excel allows you to read this threaded comment; however, any edits to it will get removed if the file is opened in a newer version of Excel. Learn more: https://go.microsoft.com/fwlink/?linkid=870924
Comment:
    Indicates the tax rate in each 5 year period. Tax rates can be adjusted if an investor faces different marginal tax rates at different times in life. For shorter timelines than 40 years zero out savings rates.</t>
      </text>
    </comment>
    <comment ref="B13" authorId="11" shapeId="0" xr:uid="{F5793431-36B1-4AA4-B54A-31D29EB5C3A0}">
      <text>
        <t>[Threaded comment]
Your version of Excel allows you to read this threaded comment; however, any edits to it will get removed if the file is opened in a newer version of Excel. Learn more: https://go.microsoft.com/fwlink/?linkid=870924
Comment:
    Indicates the annual savings in each 5 year period. For shorter timelines than 40 years zero out savings rates.</t>
      </text>
    </comment>
    <comment ref="C13" authorId="12" shapeId="0" xr:uid="{ACCA8786-D421-4B3F-BD9B-56C692090FB9}">
      <text>
        <t xml:space="preserve">[Threaded comment]
Your version of Excel allows you to read this threaded comment; however, any edits to it will get removed if the file is opened in a newer version of Excel. Learn more: https://go.microsoft.com/fwlink/?linkid=870924
Comment:
    This is the yield of your portfolio that dividends will be reinvested. If you are no longer reinvesting dividends during a 5 year period zero this out. </t>
      </text>
    </comment>
    <comment ref="D13" authorId="13" shapeId="0" xr:uid="{1A7286B6-A0C4-4FD1-BC80-45A4E3466083}">
      <text>
        <t>[Threaded comment]
Your version of Excel allows you to read this threaded comment; however, any edits to it will get removed if the file is opened in a newer version of Excel. Learn more: https://go.microsoft.com/fwlink/?linkid=870924
Comment:
    Indicates the tax rate in each 5 year period. Tax rates can be adjusted if an investor faces different marginal tax rates at different times in life. For shorter timelines than 40 years zero out savings rates.</t>
      </text>
    </comment>
    <comment ref="B14" authorId="14" shapeId="0" xr:uid="{4E1DE9F6-94C4-42DD-A6E9-D362BD893A18}">
      <text>
        <t>[Threaded comment]
Your version of Excel allows you to read this threaded comment; however, any edits to it will get removed if the file is opened in a newer version of Excel. Learn more: https://go.microsoft.com/fwlink/?linkid=870924
Comment:
    Indicates the annual savings in each 5 year period. For shorter timelines than 40 years zero out savings rates.</t>
      </text>
    </comment>
    <comment ref="C14" authorId="15" shapeId="0" xr:uid="{36236BFF-62E6-4EA8-9DBC-236F331BB571}">
      <text>
        <t xml:space="preserve">[Threaded comment]
Your version of Excel allows you to read this threaded comment; however, any edits to it will get removed if the file is opened in a newer version of Excel. Learn more: https://go.microsoft.com/fwlink/?linkid=870924
Comment:
    This is the yield of your portfolio that dividends will be reinvested. If you are no longer reinvesting dividends during a 5 year period zero this out. </t>
      </text>
    </comment>
    <comment ref="D14" authorId="16" shapeId="0" xr:uid="{2543ADFA-8AB4-4CA9-9E25-599A09717A79}">
      <text>
        <t>[Threaded comment]
Your version of Excel allows you to read this threaded comment; however, any edits to it will get removed if the file is opened in a newer version of Excel. Learn more: https://go.microsoft.com/fwlink/?linkid=870924
Comment:
    Indicates the tax rate in each 5 year period. Tax rates can be adjusted if an investor faces different marginal tax rates at different times in life. For shorter timelines than 40 years zero out savings rates.</t>
      </text>
    </comment>
    <comment ref="B15" authorId="17" shapeId="0" xr:uid="{5043139A-12CA-4A7B-9A8F-84594E9F33FF}">
      <text>
        <t>[Threaded comment]
Your version of Excel allows you to read this threaded comment; however, any edits to it will get removed if the file is opened in a newer version of Excel. Learn more: https://go.microsoft.com/fwlink/?linkid=870924
Comment:
    Indicates the annual savings in each 5 year period. For shorter timelines than 40 years zero out savings rates.</t>
      </text>
    </comment>
    <comment ref="C15" authorId="18" shapeId="0" xr:uid="{540F5C99-888D-4012-94E6-D391F0D9BFFD}">
      <text>
        <t xml:space="preserve">[Threaded comment]
Your version of Excel allows you to read this threaded comment; however, any edits to it will get removed if the file is opened in a newer version of Excel. Learn more: https://go.microsoft.com/fwlink/?linkid=870924
Comment:
    This is the yield of your portfolio that dividends will be reinvested. If you are no longer reinvesting dividends during a 5 year period zero this out. </t>
      </text>
    </comment>
    <comment ref="D15" authorId="19" shapeId="0" xr:uid="{468DB44F-7F4A-423B-B570-E98B40237E9C}">
      <text>
        <t>[Threaded comment]
Your version of Excel allows you to read this threaded comment; however, any edits to it will get removed if the file is opened in a newer version of Excel. Learn more: https://go.microsoft.com/fwlink/?linkid=870924
Comment:
    Indicates the tax rate in each 5 year period. Tax rates can be adjusted if an investor faces different marginal tax rates at different times in life. For shorter timelines than 40 years zero out savings rates.</t>
      </text>
    </comment>
    <comment ref="B16" authorId="20" shapeId="0" xr:uid="{F2CB518C-F61D-4A77-9B23-1268FC7D8F40}">
      <text>
        <t>[Threaded comment]
Your version of Excel allows you to read this threaded comment; however, any edits to it will get removed if the file is opened in a newer version of Excel. Learn more: https://go.microsoft.com/fwlink/?linkid=870924
Comment:
    Indicates the annual savings in each 5 year period. For shorter timelines than 40 years zero out savings rates.</t>
      </text>
    </comment>
    <comment ref="C16" authorId="21" shapeId="0" xr:uid="{D44E2AAA-6783-4CF7-94B4-511DB0C7F4CF}">
      <text>
        <t xml:space="preserve">[Threaded comment]
Your version of Excel allows you to read this threaded comment; however, any edits to it will get removed if the file is opened in a newer version of Excel. Learn more: https://go.microsoft.com/fwlink/?linkid=870924
Comment:
    This is the yield of your portfolio that dividends will be reinvested. If you are no longer reinvesting dividends during a 5 year period zero this out. </t>
      </text>
    </comment>
    <comment ref="D16" authorId="22" shapeId="0" xr:uid="{B71EE774-3A3A-4C84-8808-35C4D440722D}">
      <text>
        <t>[Threaded comment]
Your version of Excel allows you to read this threaded comment; however, any edits to it will get removed if the file is opened in a newer version of Excel. Learn more: https://go.microsoft.com/fwlink/?linkid=870924
Comment:
    Indicates the tax rate in each 5 year period. Tax rates can be adjusted if an investor faces different marginal tax rates at different times in life. For shorter timelines than 40 years zero out savings rates.</t>
      </text>
    </comment>
    <comment ref="B17" authorId="23" shapeId="0" xr:uid="{B970B090-3FC3-475A-BE56-B1E91FC3861B}">
      <text>
        <t>[Threaded comment]
Your version of Excel allows you to read this threaded comment; however, any edits to it will get removed if the file is opened in a newer version of Excel. Learn more: https://go.microsoft.com/fwlink/?linkid=870924
Comment:
    Indicates the annual savings in each 5 year period. For shorter timelines than 40 years zero out savings rates.</t>
      </text>
    </comment>
    <comment ref="C17" authorId="24" shapeId="0" xr:uid="{C59995FE-C2E2-4CD0-A316-63038D0CF1D2}">
      <text>
        <t xml:space="preserve">[Threaded comment]
Your version of Excel allows you to read this threaded comment; however, any edits to it will get removed if the file is opened in a newer version of Excel. Learn more: https://go.microsoft.com/fwlink/?linkid=870924
Comment:
    This is the yield of your portfolio that dividends will be reinvested. If you are no longer reinvesting dividends during a 5 year period zero this out. </t>
      </text>
    </comment>
    <comment ref="D17" authorId="25" shapeId="0" xr:uid="{8C3CBFAC-D802-4C99-81B1-7400BBCE1A82}">
      <text>
        <t>[Threaded comment]
Your version of Excel allows you to read this threaded comment; however, any edits to it will get removed if the file is opened in a newer version of Excel. Learn more: https://go.microsoft.com/fwlink/?linkid=870924
Comment:
    Indicates the tax rate in each 5 year period. Tax rates can be adjusted if an investor faces different marginal tax rates at different times in life. For shorter timelines than 40 years zero out savings rates.</t>
      </text>
    </comment>
    <comment ref="B20" authorId="26" shapeId="0" xr:uid="{82BF105E-6AF6-4392-8F31-3726E09B0510}">
      <text>
        <t>[Threaded comment]
Your version of Excel allows you to read this threaded comment; however, any edits to it will get removed if the file is opened in a newer version of Excel. Learn more: https://go.microsoft.com/fwlink/?linkid=870924
Comment:
    This represents the yield at the cost of investments. It is calculated by dividing the total passive income at the end of the period by the amounts saved and invested.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tc={BB515BB5-5A6D-4F56-8265-6AADE6A962F8}</author>
    <author>tc={CA5E7F9E-49B5-4886-B586-D1F6BEE781AB}</author>
    <author>tc={86593279-44CB-4E58-B342-A347B4C88798}</author>
    <author>tc={277827F9-AE2E-4B0E-A069-1E1D32C65D5F}</author>
    <author>tc={272FB812-3F41-4EE8-BABA-FC34C9FE682B}</author>
    <author>tc={8C1E8EC2-DA80-4A0C-873A-7AF16D54FA4D}</author>
    <author>tc={B520AFAC-8F22-45A0-8FC6-4D8D9CECC669}</author>
    <author>tc={B0F9F276-B0D6-4BD7-BF9B-AB72A28C67FD}</author>
    <author>tc={4B074D2A-DCAC-4B79-89E7-7F0AF34E9BAE}</author>
    <author>tc={05CA3AEE-6FCE-4977-85D7-4E91435DE3FF}</author>
    <author>tc={FC153BF9-AF0F-4EF6-BAFD-114DF16FEE24}</author>
  </authors>
  <commentList>
    <comment ref="E7" authorId="0" shapeId="0" xr:uid="{BB515BB5-5A6D-4F56-8265-6AADE6A962F8}">
      <text>
        <t>[Threaded comment]
Your version of Excel allows you to read this threaded comment; however, any edits to it will get removed if the file is opened in a newer version of Excel. Learn more: https://go.microsoft.com/fwlink/?linkid=870924
Comment:
    The assumption is that the retiree has a starting based of passive income that will continue to grow during retirement even though there are no new contributions and dividends are not reinvested.</t>
      </text>
    </comment>
    <comment ref="E9" authorId="1" shapeId="0" xr:uid="{CA5E7F9E-49B5-4886-B586-D1F6BEE781AB}">
      <text>
        <t>[Threaded comment]
Your version of Excel allows you to read this threaded comment; however, any edits to it will get removed if the file is opened in a newer version of Excel. Learn more: https://go.microsoft.com/fwlink/?linkid=870924
Comment:
    This figure is the yield of your portfolio. It impacts how much income is earned from new investments and the rate that dividends are reinvested. This should be grossed up dividends that account for franking credits. This figure should be zero if dividends are no longer reinvested.</t>
      </text>
    </comment>
    <comment ref="H9" authorId="2" shapeId="0" xr:uid="{86593279-44CB-4E58-B342-A347B4C88798}">
      <text>
        <t>[Threaded comment]
Your version of Excel allows you to read this threaded comment; however, any edits to it will get removed if the file is opened in a newer version of Excel. Learn more: https://go.microsoft.com/fwlink/?linkid=870924
Comment:
    This represents the percentage growth rate of dividends for the portfolio</t>
      </text>
    </comment>
    <comment ref="K9" authorId="3" shapeId="0" xr:uid="{277827F9-AE2E-4B0E-A069-1E1D32C65D5F}">
      <text>
        <t>[Threaded comment]
Your version of Excel allows you to read this threaded comment; however, any edits to it will get removed if the file is opened in a newer version of Excel. Learn more: https://go.microsoft.com/fwlink/?linkid=870924
Comment:
    This represents the tax rate paid on income earned. It is either your marginal tax rate or the 0% tax applied to dividends in super during the pension phase of retirement if the assets are held in superannuation</t>
      </text>
    </comment>
    <comment ref="B12" authorId="4" shapeId="0" xr:uid="{272FB812-3F41-4EE8-BABA-FC34C9FE682B}">
      <text>
        <t>[Threaded comment]
Your version of Excel allows you to read this threaded comment; however, any edits to it will get removed if the file is opened in a newer version of Excel. Learn more: https://go.microsoft.com/fwlink/?linkid=870924
Comment:
    Indicates the annual savings in each 5 year period. For shorter timelines than 40 years zero out savings rates.</t>
      </text>
    </comment>
    <comment ref="B13" authorId="5" shapeId="0" xr:uid="{8C1E8EC2-DA80-4A0C-873A-7AF16D54FA4D}">
      <text>
        <t>[Threaded comment]
Your version of Excel allows you to read this threaded comment; however, any edits to it will get removed if the file is opened in a newer version of Excel. Learn more: https://go.microsoft.com/fwlink/?linkid=870924
Comment:
    Indicates the annual savings in each 5 year period. For shorter timelines than 40 years zero out savings rates.</t>
      </text>
    </comment>
    <comment ref="B14" authorId="6" shapeId="0" xr:uid="{B520AFAC-8F22-45A0-8FC6-4D8D9CECC669}">
      <text>
        <t>[Threaded comment]
Your version of Excel allows you to read this threaded comment; however, any edits to it will get removed if the file is opened in a newer version of Excel. Learn more: https://go.microsoft.com/fwlink/?linkid=870924
Comment:
    Indicates the annual savings in each 5 year period. For shorter timelines than 40 years zero out savings rates.</t>
      </text>
    </comment>
    <comment ref="B15" authorId="7" shapeId="0" xr:uid="{B0F9F276-B0D6-4BD7-BF9B-AB72A28C67FD}">
      <text>
        <t>[Threaded comment]
Your version of Excel allows you to read this threaded comment; however, any edits to it will get removed if the file is opened in a newer version of Excel. Learn more: https://go.microsoft.com/fwlink/?linkid=870924
Comment:
    Indicates the annual savings in each 5 year period. For shorter timelines than 40 years zero out savings rates.</t>
      </text>
    </comment>
    <comment ref="B16" authorId="8" shapeId="0" xr:uid="{4B074D2A-DCAC-4B79-89E7-7F0AF34E9BAE}">
      <text>
        <t>[Threaded comment]
Your version of Excel allows you to read this threaded comment; however, any edits to it will get removed if the file is opened in a newer version of Excel. Learn more: https://go.microsoft.com/fwlink/?linkid=870924
Comment:
    Indicates the annual savings in each 5 year period. For shorter timelines than 40 years zero out savings rates.</t>
      </text>
    </comment>
    <comment ref="B17" authorId="9" shapeId="0" xr:uid="{05CA3AEE-6FCE-4977-85D7-4E91435DE3FF}">
      <text>
        <t>[Threaded comment]
Your version of Excel allows you to read this threaded comment; however, any edits to it will get removed if the file is opened in a newer version of Excel. Learn more: https://go.microsoft.com/fwlink/?linkid=870924
Comment:
    Indicates the annual savings in each 5 year period. For shorter timelines than 40 years zero out savings rates.</t>
      </text>
    </comment>
    <comment ref="B18" authorId="10" shapeId="0" xr:uid="{FC153BF9-AF0F-4EF6-BAFD-114DF16FEE24}">
      <text>
        <t>[Threaded comment]
Your version of Excel allows you to read this threaded comment; however, any edits to it will get removed if the file is opened in a newer version of Excel. Learn more: https://go.microsoft.com/fwlink/?linkid=870924
Comment:
    Indicates the annual savings in each 5 year period. For shorter timelines than 40 years zero out savings rates.</t>
      </text>
    </comment>
  </commentList>
</comments>
</file>

<file path=xl/sharedStrings.xml><?xml version="1.0" encoding="utf-8"?>
<sst xmlns="http://schemas.openxmlformats.org/spreadsheetml/2006/main" count="61" uniqueCount="32">
  <si>
    <t xml:space="preserve">Contribution </t>
  </si>
  <si>
    <t>End of year income</t>
  </si>
  <si>
    <t>New income</t>
  </si>
  <si>
    <t>Start of year income</t>
  </si>
  <si>
    <t>N/A</t>
  </si>
  <si>
    <t>Dividend reinvestment</t>
  </si>
  <si>
    <t>% increase from new investments</t>
  </si>
  <si>
    <t>% increase from dividend reinvestment</t>
  </si>
  <si>
    <t>Income growth</t>
  </si>
  <si>
    <t>Taxes paid</t>
  </si>
  <si>
    <t>After tax income</t>
  </si>
  <si>
    <t>% increase div growth</t>
  </si>
  <si>
    <t>Total invested</t>
  </si>
  <si>
    <t>Yield at cost</t>
  </si>
  <si>
    <t>Savings per 5 year period</t>
  </si>
  <si>
    <t>Years</t>
  </si>
  <si>
    <t>1 to 5</t>
  </si>
  <si>
    <t>5 to 10</t>
  </si>
  <si>
    <t>10 to 15</t>
  </si>
  <si>
    <t>15 to 20</t>
  </si>
  <si>
    <t>20 to 25</t>
  </si>
  <si>
    <t>25 to 30</t>
  </si>
  <si>
    <t>35 to 40</t>
  </si>
  <si>
    <t>Yield of portfolio</t>
  </si>
  <si>
    <t>Dividend growth</t>
  </si>
  <si>
    <t>Tax rate</t>
  </si>
  <si>
    <t>The following spreadsheet is for investors who are not retired and investing in taxable or super accounts. It provides an investor with the ability to adjust savings levels, dividend yield of a portfolio, dividend growth and tax rates to project future income. Complete cells highlighted in blue to see the impact of different scenarios. Hover over each input cell to see instructions.</t>
  </si>
  <si>
    <t>The following spreadsheet is for investors who are retired and investing in taxable or super accounts. The assumption is that the investor is no longer saving, dividends are no longer being reinvested by still grow over time. It provides an investor with the ability to adjust savings levels, dividend yield of a portfolio, dividend growth and tax rates to project future income. Complete cells highlighted in blue to see the impact of different scenarios. Hover over each input cell to see instructions.</t>
  </si>
  <si>
    <t>Starting passive income</t>
  </si>
  <si>
    <t>30 to 35</t>
  </si>
  <si>
    <t>Dividend reinvest yield</t>
  </si>
  <si>
    <t>Newsletter sign-up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</si>
</sst>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b/>
      <u/>
      <sz val="18"/>
      <color theme="0"/>
      <name val="Calibri"/>
      <family val="2"/>
      <scheme val="minor"/>
    </font>
    <font>
      <b/>
      <u/>
      <sz val="16"/>
      <color theme="0"/>
      <name val="Calibri"/>
      <family val="2"/>
      <scheme val="minor"/>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31">
    <xf numFmtId="0" fontId="0" fillId="0" borderId="0" xfId="0"/>
    <xf numFmtId="6" fontId="0" fillId="0" borderId="1" xfId="0" applyNumberFormat="1" applyBorder="1" applyAlignment="1">
      <alignment horizontal="center"/>
    </xf>
    <xf numFmtId="9" fontId="0" fillId="0" borderId="1" xfId="1" applyFont="1" applyBorder="1" applyAlignment="1">
      <alignment horizontal="center"/>
    </xf>
    <xf numFmtId="0" fontId="2" fillId="2" borderId="0" xfId="0" applyFont="1" applyFill="1" applyAlignment="1">
      <alignment horizontal="center"/>
    </xf>
    <xf numFmtId="0" fontId="0" fillId="3" borderId="0" xfId="0" applyFill="1"/>
    <xf numFmtId="0" fontId="0" fillId="3" borderId="0" xfId="0" applyFill="1" applyAlignment="1">
      <alignment horizontal="center"/>
    </xf>
    <xf numFmtId="10" fontId="0" fillId="0" borderId="1" xfId="1" applyNumberFormat="1" applyFont="1" applyBorder="1" applyAlignment="1">
      <alignment horizontal="center"/>
    </xf>
    <xf numFmtId="0" fontId="0" fillId="0" borderId="1" xfId="0" applyBorder="1" applyAlignment="1">
      <alignment horizontal="center"/>
    </xf>
    <xf numFmtId="10" fontId="0" fillId="3" borderId="1" xfId="1" applyNumberFormat="1" applyFont="1" applyFill="1" applyBorder="1" applyAlignment="1">
      <alignment horizontal="center"/>
    </xf>
    <xf numFmtId="0" fontId="3" fillId="3" borderId="0" xfId="0" applyFont="1" applyFill="1"/>
    <xf numFmtId="0" fontId="3" fillId="3" borderId="0" xfId="0" applyFont="1" applyFill="1" applyAlignment="1">
      <alignment horizontal="left" vertical="top" wrapText="1"/>
    </xf>
    <xf numFmtId="0" fontId="3" fillId="3" borderId="1" xfId="0" applyFont="1" applyFill="1" applyBorder="1" applyAlignment="1">
      <alignment horizontal="center"/>
    </xf>
    <xf numFmtId="0" fontId="3" fillId="3" borderId="1" xfId="0" applyFont="1" applyFill="1" applyBorder="1"/>
    <xf numFmtId="6" fontId="4" fillId="4" borderId="1" xfId="0" applyNumberFormat="1" applyFont="1" applyFill="1" applyBorder="1"/>
    <xf numFmtId="10" fontId="0" fillId="3" borderId="0" xfId="1" applyNumberFormat="1" applyFont="1" applyFill="1" applyBorder="1" applyAlignment="1">
      <alignment horizontal="center"/>
    </xf>
    <xf numFmtId="10" fontId="4" fillId="4" borderId="1" xfId="1" applyNumberFormat="1" applyFont="1" applyFill="1" applyBorder="1" applyAlignment="1">
      <alignment horizontal="center"/>
    </xf>
    <xf numFmtId="6" fontId="0" fillId="3" borderId="0" xfId="0" applyNumberFormat="1" applyFill="1" applyAlignment="1">
      <alignment horizontal="center"/>
    </xf>
    <xf numFmtId="6" fontId="0" fillId="3" borderId="1" xfId="0" applyNumberFormat="1" applyFill="1" applyBorder="1"/>
    <xf numFmtId="0" fontId="3" fillId="3" borderId="1" xfId="0" applyFont="1" applyFill="1" applyBorder="1" applyAlignment="1">
      <alignment horizontal="left" vertical="top" wrapText="1"/>
    </xf>
    <xf numFmtId="6" fontId="0" fillId="4" borderId="1" xfId="0" applyNumberFormat="1" applyFill="1" applyBorder="1" applyAlignment="1">
      <alignment horizontal="center" vertical="top" wrapText="1"/>
    </xf>
    <xf numFmtId="0" fontId="3" fillId="3" borderId="0" xfId="0" applyFont="1" applyFill="1" applyAlignment="1">
      <alignment horizontal="center"/>
    </xf>
    <xf numFmtId="10" fontId="4" fillId="4" borderId="1" xfId="1" applyNumberFormat="1" applyFont="1" applyFill="1" applyBorder="1"/>
    <xf numFmtId="10" fontId="4" fillId="3" borderId="0" xfId="1" applyNumberFormat="1" applyFont="1" applyFill="1" applyBorder="1" applyAlignment="1">
      <alignment horizontal="center"/>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6" fillId="2" borderId="0" xfId="2" applyFont="1" applyFill="1" applyAlignment="1">
      <alignment horizontal="center" vertical="center"/>
    </xf>
    <xf numFmtId="0" fontId="7" fillId="2" borderId="0" xfId="2" applyFont="1" applyFill="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52</xdr:row>
      <xdr:rowOff>0</xdr:rowOff>
    </xdr:from>
    <xdr:to>
      <xdr:col>9</xdr:col>
      <xdr:colOff>627222</xdr:colOff>
      <xdr:row>64</xdr:row>
      <xdr:rowOff>129739</xdr:rowOff>
    </xdr:to>
    <xdr:pic>
      <xdr:nvPicPr>
        <xdr:cNvPr id="3" name="Picture 2">
          <a:extLst>
            <a:ext uri="{FF2B5EF4-FFF2-40B4-BE49-F238E27FC236}">
              <a16:creationId xmlns:a16="http://schemas.microsoft.com/office/drawing/2014/main" id="{2D0D6B3A-F5C8-EF7D-67FD-C63540B27FA8}"/>
            </a:ext>
          </a:extLst>
        </xdr:cNvPr>
        <xdr:cNvPicPr>
          <a:picLocks noChangeAspect="1"/>
        </xdr:cNvPicPr>
      </xdr:nvPicPr>
      <xdr:blipFill>
        <a:blip xmlns:r="http://schemas.openxmlformats.org/officeDocument/2006/relationships" r:embed="rId1"/>
        <a:stretch>
          <a:fillRect/>
        </a:stretch>
      </xdr:blipFill>
      <xdr:spPr>
        <a:xfrm>
          <a:off x="609600" y="8143875"/>
          <a:ext cx="5502117" cy="2301439"/>
        </a:xfrm>
        <a:prstGeom prst="rect">
          <a:avLst/>
        </a:prstGeom>
      </xdr:spPr>
    </xdr:pic>
    <xdr:clientData/>
  </xdr:twoCellAnchor>
  <xdr:twoCellAnchor editAs="oneCell">
    <xdr:from>
      <xdr:col>0</xdr:col>
      <xdr:colOff>0</xdr:colOff>
      <xdr:row>0</xdr:row>
      <xdr:rowOff>0</xdr:rowOff>
    </xdr:from>
    <xdr:to>
      <xdr:col>1</xdr:col>
      <xdr:colOff>731640</xdr:colOff>
      <xdr:row>1</xdr:row>
      <xdr:rowOff>175291</xdr:rowOff>
    </xdr:to>
    <xdr:pic>
      <xdr:nvPicPr>
        <xdr:cNvPr id="2" name="Picture 1">
          <a:extLst>
            <a:ext uri="{FF2B5EF4-FFF2-40B4-BE49-F238E27FC236}">
              <a16:creationId xmlns:a16="http://schemas.microsoft.com/office/drawing/2014/main" id="{FF9DA280-5A69-26FD-9D84-94A383B98851}"/>
            </a:ext>
          </a:extLst>
        </xdr:cNvPr>
        <xdr:cNvPicPr>
          <a:picLocks noChangeAspect="1"/>
        </xdr:cNvPicPr>
      </xdr:nvPicPr>
      <xdr:blipFill>
        <a:blip xmlns:r="http://schemas.openxmlformats.org/officeDocument/2006/relationships" r:embed="rId2"/>
        <a:stretch>
          <a:fillRect/>
        </a:stretch>
      </xdr:blipFill>
      <xdr:spPr>
        <a:xfrm>
          <a:off x="0" y="0"/>
          <a:ext cx="1379340" cy="3581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54</xdr:row>
      <xdr:rowOff>0</xdr:rowOff>
    </xdr:from>
    <xdr:to>
      <xdr:col>7</xdr:col>
      <xdr:colOff>250032</xdr:colOff>
      <xdr:row>66</xdr:row>
      <xdr:rowOff>129739</xdr:rowOff>
    </xdr:to>
    <xdr:pic>
      <xdr:nvPicPr>
        <xdr:cNvPr id="2" name="Picture 1">
          <a:extLst>
            <a:ext uri="{FF2B5EF4-FFF2-40B4-BE49-F238E27FC236}">
              <a16:creationId xmlns:a16="http://schemas.microsoft.com/office/drawing/2014/main" id="{4D40E1BE-EE34-49BC-BFBA-F5199691C7C7}"/>
            </a:ext>
          </a:extLst>
        </xdr:cNvPr>
        <xdr:cNvPicPr>
          <a:picLocks noChangeAspect="1"/>
        </xdr:cNvPicPr>
      </xdr:nvPicPr>
      <xdr:blipFill>
        <a:blip xmlns:r="http://schemas.openxmlformats.org/officeDocument/2006/relationships" r:embed="rId1"/>
        <a:stretch>
          <a:fillRect/>
        </a:stretch>
      </xdr:blipFill>
      <xdr:spPr>
        <a:xfrm>
          <a:off x="2202180" y="8961120"/>
          <a:ext cx="5500212" cy="2324299"/>
        </a:xfrm>
        <a:prstGeom prst="rect">
          <a:avLst/>
        </a:prstGeom>
      </xdr:spPr>
    </xdr:pic>
    <xdr:clientData/>
  </xdr:twoCellAnchor>
  <xdr:twoCellAnchor editAs="oneCell">
    <xdr:from>
      <xdr:col>0</xdr:col>
      <xdr:colOff>0</xdr:colOff>
      <xdr:row>0</xdr:row>
      <xdr:rowOff>0</xdr:rowOff>
    </xdr:from>
    <xdr:to>
      <xdr:col>1</xdr:col>
      <xdr:colOff>731640</xdr:colOff>
      <xdr:row>1</xdr:row>
      <xdr:rowOff>175291</xdr:rowOff>
    </xdr:to>
    <xdr:pic>
      <xdr:nvPicPr>
        <xdr:cNvPr id="3" name="Picture 2">
          <a:extLst>
            <a:ext uri="{FF2B5EF4-FFF2-40B4-BE49-F238E27FC236}">
              <a16:creationId xmlns:a16="http://schemas.microsoft.com/office/drawing/2014/main" id="{9A479CF7-2F39-3CB3-5BBE-89D8B61FA156}"/>
            </a:ext>
          </a:extLst>
        </xdr:cNvPr>
        <xdr:cNvPicPr>
          <a:picLocks noChangeAspect="1"/>
        </xdr:cNvPicPr>
      </xdr:nvPicPr>
      <xdr:blipFill>
        <a:blip xmlns:r="http://schemas.openxmlformats.org/officeDocument/2006/relationships" r:embed="rId2"/>
        <a:stretch>
          <a:fillRect/>
        </a:stretch>
      </xdr:blipFill>
      <xdr:spPr>
        <a:xfrm>
          <a:off x="0" y="0"/>
          <a:ext cx="1379340" cy="35817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rk Lamonica" id="{517F0BF2-E5B3-4450-A2D9-782B452F47DA}" userId="S::Mark.LaMonica@morningstar.com::1080f90d-0fb7-4af4-a821-bd5321091c4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7" dT="2024-03-13T20:18:54.41" personId="{517F0BF2-E5B3-4450-A2D9-782B452F47DA}" id="{60D751D9-D4AE-455B-9AB1-56138605FA64}">
    <text>This figure is the yield of your portfolio. It impacts how much income is earned from new investments. This should be grossed up dividends that account for franking credits.</text>
  </threadedComment>
  <threadedComment ref="J7" dT="2024-03-13T20:20:40.69" personId="{517F0BF2-E5B3-4450-A2D9-782B452F47DA}" id="{0A0CED85-011C-4370-8A41-71D55628F571}">
    <text>This represents the percentage growth rate of dividends for the portfolio</text>
  </threadedComment>
  <threadedComment ref="B10" dT="2024-03-13T20:04:44.09" personId="{517F0BF2-E5B3-4450-A2D9-782B452F47DA}" id="{7084E771-0500-4131-9EC5-9F3EB8600F23}">
    <text>Indicates the annual savings in each 5 year period. For shorter timelines than 40 years zero out savings rates.</text>
  </threadedComment>
  <threadedComment ref="C10" dT="2024-03-14T00:02:18.74" personId="{517F0BF2-E5B3-4450-A2D9-782B452F47DA}" id="{A015B6D5-EEC8-4984-8201-44FC9870505E}">
    <text xml:space="preserve">This is the yield of your portfolio that dividends will be reinvested. If you are no longer reinvesting dividends during a 5 year period zero this out. </text>
  </threadedComment>
  <threadedComment ref="D10" dT="2024-03-13T23:26:50.80" personId="{517F0BF2-E5B3-4450-A2D9-782B452F47DA}" id="{B1D735BB-F54E-4ABC-BD8E-D81998E5741A}">
    <text>Indicates the tax rate in each 5 year period. Tax rates can be adjusted if an investor faces different marginal tax rates at different times in life. For shorter timelines than 40 years zero out savings rates.</text>
  </threadedComment>
  <threadedComment ref="B11" dT="2024-03-13T20:05:11.28" personId="{517F0BF2-E5B3-4450-A2D9-782B452F47DA}" id="{69D44142-769B-4B20-B49B-D51BDE60D012}">
    <text>Indicates the annual savings in each 5 year period. For shorter timelines than 40 years zero out savings rates.</text>
  </threadedComment>
  <threadedComment ref="C11" dT="2024-03-14T00:18:28.39" personId="{517F0BF2-E5B3-4450-A2D9-782B452F47DA}" id="{AB3CAB3F-8D8B-4DD8-825C-50AD0A19B29E}">
    <text xml:space="preserve">This is the yield of your portfolio that dividends will be reinvested. If you are no longer reinvesting dividends during a 5 year period zero this out. </text>
  </threadedComment>
  <threadedComment ref="D11" dT="2024-03-13T23:27:05.56" personId="{517F0BF2-E5B3-4450-A2D9-782B452F47DA}" id="{2C4A003A-A7D6-4C97-812B-60B265374C10}">
    <text>Indicates the tax rate in each 5 year period. Tax rates can be adjusted if an investor faces different marginal tax rates at different times in life. For shorter timelines than 40 years zero out savings rates.</text>
  </threadedComment>
  <threadedComment ref="B12" dT="2024-03-13T20:05:20.04" personId="{517F0BF2-E5B3-4450-A2D9-782B452F47DA}" id="{0D436258-92C3-4A5B-9B98-5B8D91F1805E}">
    <text>Indicates the annual savings in each 5 year period. For shorter timelines than 40 years zero out savings rates.</text>
  </threadedComment>
  <threadedComment ref="C12" dT="2024-03-14T00:18:36.76" personId="{517F0BF2-E5B3-4450-A2D9-782B452F47DA}" id="{1669FBD3-37BB-4B36-9C27-00935DDA6BB4}">
    <text xml:space="preserve">This is the yield of your portfolio that dividends will be reinvested. If you are no longer reinvesting dividends during a 5 year period zero this out. </text>
  </threadedComment>
  <threadedComment ref="D12" dT="2024-03-13T23:27:13.60" personId="{517F0BF2-E5B3-4450-A2D9-782B452F47DA}" id="{108DC17E-6CA1-4BDB-BE77-BE7F3EA80146}">
    <text>Indicates the tax rate in each 5 year period. Tax rates can be adjusted if an investor faces different marginal tax rates at different times in life. For shorter timelines than 40 years zero out savings rates.</text>
  </threadedComment>
  <threadedComment ref="B13" dT="2024-03-13T20:05:27.88" personId="{517F0BF2-E5B3-4450-A2D9-782B452F47DA}" id="{F5793431-36B1-4AA4-B54A-31D29EB5C3A0}">
    <text>Indicates the annual savings in each 5 year period. For shorter timelines than 40 years zero out savings rates.</text>
  </threadedComment>
  <threadedComment ref="C13" dT="2024-03-14T00:18:44.98" personId="{517F0BF2-E5B3-4450-A2D9-782B452F47DA}" id="{ACCA8786-D421-4B3F-BD9B-56C692090FB9}">
    <text xml:space="preserve">This is the yield of your portfolio that dividends will be reinvested. If you are no longer reinvesting dividends during a 5 year period zero this out. </text>
  </threadedComment>
  <threadedComment ref="D13" dT="2024-03-13T23:28:12.09" personId="{517F0BF2-E5B3-4450-A2D9-782B452F47DA}" id="{1A7286B6-A0C4-4FD1-BC80-45A4E3466083}">
    <text>Indicates the tax rate in each 5 year period. Tax rates can be adjusted if an investor faces different marginal tax rates at different times in life. For shorter timelines than 40 years zero out savings rates.</text>
  </threadedComment>
  <threadedComment ref="B14" dT="2024-03-13T20:06:23.32" personId="{517F0BF2-E5B3-4450-A2D9-782B452F47DA}" id="{4E1DE9F6-94C4-42DD-A6E9-D362BD893A18}">
    <text>Indicates the annual savings in each 5 year period. For shorter timelines than 40 years zero out savings rates.</text>
  </threadedComment>
  <threadedComment ref="C14" dT="2024-03-14T00:18:53.22" personId="{517F0BF2-E5B3-4450-A2D9-782B452F47DA}" id="{36236BFF-62E6-4EA8-9DBC-236F331BB571}">
    <text xml:space="preserve">This is the yield of your portfolio that dividends will be reinvested. If you are no longer reinvesting dividends during a 5 year period zero this out. </text>
  </threadedComment>
  <threadedComment ref="D14" dT="2024-03-13T23:28:19.88" personId="{517F0BF2-E5B3-4450-A2D9-782B452F47DA}" id="{2543ADFA-8AB4-4CA9-9E25-599A09717A79}">
    <text>Indicates the tax rate in each 5 year period. Tax rates can be adjusted if an investor faces different marginal tax rates at different times in life. For shorter timelines than 40 years zero out savings rates.</text>
  </threadedComment>
  <threadedComment ref="B15" dT="2024-03-13T20:06:30.49" personId="{517F0BF2-E5B3-4450-A2D9-782B452F47DA}" id="{5043139A-12CA-4A7B-9A8F-84594E9F33FF}">
    <text>Indicates the annual savings in each 5 year period. For shorter timelines than 40 years zero out savings rates.</text>
  </threadedComment>
  <threadedComment ref="C15" dT="2024-03-14T00:19:01.30" personId="{517F0BF2-E5B3-4450-A2D9-782B452F47DA}" id="{540F5C99-888D-4012-94E6-D391F0D9BFFD}">
    <text xml:space="preserve">This is the yield of your portfolio that dividends will be reinvested. If you are no longer reinvesting dividends during a 5 year period zero this out. </text>
  </threadedComment>
  <threadedComment ref="D15" dT="2024-03-13T23:28:27.23" personId="{517F0BF2-E5B3-4450-A2D9-782B452F47DA}" id="{468DB44F-7F4A-423B-B570-E98B40237E9C}">
    <text>Indicates the tax rate in each 5 year period. Tax rates can be adjusted if an investor faces different marginal tax rates at different times in life. For shorter timelines than 40 years zero out savings rates.</text>
  </threadedComment>
  <threadedComment ref="B16" dT="2024-03-13T23:25:27.91" personId="{517F0BF2-E5B3-4450-A2D9-782B452F47DA}" id="{F2CB518C-F61D-4A77-9B23-1268FC7D8F40}">
    <text>Indicates the annual savings in each 5 year period. For shorter timelines than 40 years zero out savings rates.</text>
  </threadedComment>
  <threadedComment ref="C16" dT="2024-03-14T00:19:10.51" personId="{517F0BF2-E5B3-4450-A2D9-782B452F47DA}" id="{D44E2AAA-6783-4CF7-94B4-511DB0C7F4CF}">
    <text xml:space="preserve">This is the yield of your portfolio that dividends will be reinvested. If you are no longer reinvesting dividends during a 5 year period zero this out. </text>
  </threadedComment>
  <threadedComment ref="D16" dT="2024-03-13T23:28:35.48" personId="{517F0BF2-E5B3-4450-A2D9-782B452F47DA}" id="{B71EE774-3A3A-4C84-8808-35C4D440722D}">
    <text>Indicates the tax rate in each 5 year period. Tax rates can be adjusted if an investor faces different marginal tax rates at different times in life. For shorter timelines than 40 years zero out savings rates.</text>
  </threadedComment>
  <threadedComment ref="B17" dT="2024-03-13T20:06:36.72" personId="{517F0BF2-E5B3-4450-A2D9-782B452F47DA}" id="{B970B090-3FC3-475A-BE56-B1E91FC3861B}">
    <text>Indicates the annual savings in each 5 year period. For shorter timelines than 40 years zero out savings rates.</text>
  </threadedComment>
  <threadedComment ref="C17" dT="2024-03-14T00:19:18.25" personId="{517F0BF2-E5B3-4450-A2D9-782B452F47DA}" id="{C59995FE-C2E2-4CD0-A316-63038D0CF1D2}">
    <text xml:space="preserve">This is the yield of your portfolio that dividends will be reinvested. If you are no longer reinvesting dividends during a 5 year period zero this out. </text>
  </threadedComment>
  <threadedComment ref="D17" dT="2024-03-13T23:28:44.73" personId="{517F0BF2-E5B3-4450-A2D9-782B452F47DA}" id="{8C3CBFAC-D802-4C99-81B1-7400BBCE1A82}">
    <text>Indicates the tax rate in each 5 year period. Tax rates can be adjusted if an investor faces different marginal tax rates at different times in life. For shorter timelines than 40 years zero out savings rates.</text>
  </threadedComment>
  <threadedComment ref="B20" dT="2024-03-13T20:28:15.47" personId="{517F0BF2-E5B3-4450-A2D9-782B452F47DA}" id="{82BF105E-6AF6-4392-8F31-3726E09B0510}">
    <text>This represents the yield at the cost of investments. It is calculated by dividing the total passive income at the end of the period by the amounts saved and invested.</text>
  </threadedComment>
</ThreadedComments>
</file>

<file path=xl/threadedComments/threadedComment2.xml><?xml version="1.0" encoding="utf-8"?>
<ThreadedComments xmlns="http://schemas.microsoft.com/office/spreadsheetml/2018/threadedcomments" xmlns:x="http://schemas.openxmlformats.org/spreadsheetml/2006/main">
  <threadedComment ref="E7" dT="2024-03-13T20:34:05.63" personId="{517F0BF2-E5B3-4450-A2D9-782B452F47DA}" id="{BB515BB5-5A6D-4F56-8265-6AADE6A962F8}">
    <text>The assumption is that the retiree has a starting based of passive income that will continue to grow during retirement even though there are no new contributions and dividends are not reinvested.</text>
  </threadedComment>
  <threadedComment ref="E9" dT="2024-03-13T20:18:54.41" personId="{517F0BF2-E5B3-4450-A2D9-782B452F47DA}" id="{CA5E7F9E-49B5-4886-B586-D1F6BEE781AB}">
    <text>This figure is the yield of your portfolio. It impacts how much income is earned from new investments and the rate that dividends are reinvested. This should be grossed up dividends that account for franking credits. This figure should be zero if dividends are no longer reinvested.</text>
  </threadedComment>
  <threadedComment ref="H9" dT="2024-03-13T20:20:40.69" personId="{517F0BF2-E5B3-4450-A2D9-782B452F47DA}" id="{86593279-44CB-4E58-B342-A347B4C88798}">
    <text>This represents the percentage growth rate of dividends for the portfolio</text>
  </threadedComment>
  <threadedComment ref="K9" dT="2024-03-13T20:22:49.71" personId="{517F0BF2-E5B3-4450-A2D9-782B452F47DA}" id="{277827F9-AE2E-4B0E-A069-1E1D32C65D5F}">
    <text>This represents the tax rate paid on income earned. It is either your marginal tax rate or the 0% tax applied to dividends in super during the pension phase of retirement if the assets are held in superannuation</text>
  </threadedComment>
  <threadedComment ref="B12" dT="2024-03-13T20:04:44.09" personId="{517F0BF2-E5B3-4450-A2D9-782B452F47DA}" id="{272FB812-3F41-4EE8-BABA-FC34C9FE682B}">
    <text>Indicates the annual savings in each 5 year period. For shorter timelines than 40 years zero out savings rates.</text>
  </threadedComment>
  <threadedComment ref="B13" dT="2024-03-13T20:05:11.28" personId="{517F0BF2-E5B3-4450-A2D9-782B452F47DA}" id="{8C1E8EC2-DA80-4A0C-873A-7AF16D54FA4D}">
    <text>Indicates the annual savings in each 5 year period. For shorter timelines than 40 years zero out savings rates.</text>
  </threadedComment>
  <threadedComment ref="B14" dT="2024-03-13T20:05:20.04" personId="{517F0BF2-E5B3-4450-A2D9-782B452F47DA}" id="{B520AFAC-8F22-45A0-8FC6-4D8D9CECC669}">
    <text>Indicates the annual savings in each 5 year period. For shorter timelines than 40 years zero out savings rates.</text>
  </threadedComment>
  <threadedComment ref="B15" dT="2024-03-13T20:05:27.88" personId="{517F0BF2-E5B3-4450-A2D9-782B452F47DA}" id="{B0F9F276-B0D6-4BD7-BF9B-AB72A28C67FD}">
    <text>Indicates the annual savings in each 5 year period. For shorter timelines than 40 years zero out savings rates.</text>
  </threadedComment>
  <threadedComment ref="B16" dT="2024-03-13T20:06:23.32" personId="{517F0BF2-E5B3-4450-A2D9-782B452F47DA}" id="{4B074D2A-DCAC-4B79-89E7-7F0AF34E9BAE}">
    <text>Indicates the annual savings in each 5 year period. For shorter timelines than 40 years zero out savings rates.</text>
  </threadedComment>
  <threadedComment ref="B17" dT="2024-03-13T20:06:30.49" personId="{517F0BF2-E5B3-4450-A2D9-782B452F47DA}" id="{05CA3AEE-6FCE-4977-85D7-4E91435DE3FF}">
    <text>Indicates the annual savings in each 5 year period. For shorter timelines than 40 years zero out savings rates.</text>
  </threadedComment>
  <threadedComment ref="B18" dT="2024-03-13T20:06:36.72" personId="{517F0BF2-E5B3-4450-A2D9-782B452F47DA}" id="{FC153BF9-AF0F-4EF6-BAFD-114DF16FEE24}">
    <text>Indicates the annual savings in each 5 year period. For shorter timelines than 40 years zero out savings rates.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www.morningstar.com.au/newsletters/subscribe?placement=article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s://www.morningstar.com.au/newsletters/subscribe?placement=articles" TargetMode="Externa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74139-52E7-46D4-8AF7-546DFC560BC3}">
  <dimension ref="A1:AY156"/>
  <sheetViews>
    <sheetView tabSelected="1" zoomScaleNormal="100" workbookViewId="0">
      <selection activeCell="D4" sqref="D4"/>
    </sheetView>
  </sheetViews>
  <sheetFormatPr defaultRowHeight="14.4" x14ac:dyDescent="0.3"/>
  <cols>
    <col min="1" max="1" width="9.44140625" style="9" customWidth="1"/>
    <col min="2" max="4" width="22.6640625" style="4" customWidth="1"/>
    <col min="5" max="5" width="3" style="4" customWidth="1"/>
    <col min="6" max="6" width="18.5546875" bestFit="1" customWidth="1"/>
    <col min="7" max="7" width="12.109375" bestFit="1" customWidth="1"/>
    <col min="8" max="8" width="17" bestFit="1" customWidth="1"/>
    <col min="9" max="9" width="20.21875" bestFit="1" customWidth="1"/>
    <col min="10" max="12" width="20.21875" customWidth="1"/>
    <col min="13" max="13" width="29.5546875" bestFit="1" customWidth="1"/>
    <col min="14" max="14" width="34.33203125" bestFit="1" customWidth="1"/>
    <col min="15" max="15" width="20" bestFit="1" customWidth="1"/>
    <col min="16" max="51" width="8.88671875" style="4"/>
  </cols>
  <sheetData>
    <row r="1" spans="1:15" s="4" customFormat="1" x14ac:dyDescent="0.3">
      <c r="A1" s="9"/>
    </row>
    <row r="2" spans="1:15" s="4" customFormat="1" x14ac:dyDescent="0.3">
      <c r="A2" s="9"/>
    </row>
    <row r="3" spans="1:15" s="4" customFormat="1" x14ac:dyDescent="0.3">
      <c r="A3" s="9"/>
    </row>
    <row r="4" spans="1:15" s="4" customFormat="1" x14ac:dyDescent="0.3">
      <c r="A4" s="30" t="s">
        <v>31</v>
      </c>
      <c r="B4" s="30"/>
      <c r="F4" s="23" t="s">
        <v>26</v>
      </c>
      <c r="G4" s="24"/>
      <c r="H4" s="24"/>
      <c r="I4" s="24"/>
      <c r="J4" s="24"/>
      <c r="K4" s="24"/>
      <c r="L4" s="24"/>
      <c r="M4" s="24"/>
      <c r="N4" s="25"/>
    </row>
    <row r="5" spans="1:15" s="4" customFormat="1" x14ac:dyDescent="0.3">
      <c r="A5" s="30"/>
      <c r="B5" s="30"/>
      <c r="F5" s="26"/>
      <c r="G5" s="27"/>
      <c r="H5" s="27"/>
      <c r="I5" s="27"/>
      <c r="J5" s="27"/>
      <c r="K5" s="27"/>
      <c r="L5" s="27"/>
      <c r="M5" s="27"/>
      <c r="N5" s="28"/>
    </row>
    <row r="6" spans="1:15" s="4" customFormat="1" x14ac:dyDescent="0.3">
      <c r="A6" s="9"/>
      <c r="F6" s="10"/>
      <c r="G6" s="10"/>
      <c r="H6" s="10"/>
      <c r="I6" s="10"/>
      <c r="J6" s="10"/>
      <c r="K6" s="10"/>
      <c r="L6" s="10"/>
      <c r="M6" s="10"/>
      <c r="N6" s="10"/>
    </row>
    <row r="7" spans="1:15" s="4" customFormat="1" x14ac:dyDescent="0.3">
      <c r="A7" s="9"/>
      <c r="F7" s="11" t="s">
        <v>23</v>
      </c>
      <c r="G7" s="15">
        <v>4.4999999999999998E-2</v>
      </c>
      <c r="H7" s="14"/>
      <c r="I7" s="11" t="s">
        <v>24</v>
      </c>
      <c r="J7" s="15">
        <v>0.05</v>
      </c>
      <c r="K7" s="5"/>
      <c r="L7" s="20"/>
      <c r="M7" s="22"/>
      <c r="N7" s="5"/>
    </row>
    <row r="8" spans="1:15" s="4" customFormat="1" x14ac:dyDescent="0.3">
      <c r="A8" s="9"/>
      <c r="F8" s="5"/>
      <c r="G8" s="5"/>
      <c r="H8" s="5"/>
      <c r="I8" s="5"/>
      <c r="J8" s="5"/>
      <c r="K8" s="5"/>
      <c r="L8" s="5"/>
      <c r="M8" s="5"/>
    </row>
    <row r="9" spans="1:15" x14ac:dyDescent="0.3">
      <c r="A9" s="3" t="s">
        <v>15</v>
      </c>
      <c r="B9" s="3" t="s">
        <v>14</v>
      </c>
      <c r="C9" s="3" t="s">
        <v>30</v>
      </c>
      <c r="D9" s="3" t="s">
        <v>25</v>
      </c>
      <c r="F9" s="3" t="s">
        <v>3</v>
      </c>
      <c r="G9" s="3" t="s">
        <v>0</v>
      </c>
      <c r="H9" s="3" t="s">
        <v>2</v>
      </c>
      <c r="I9" s="3" t="s">
        <v>5</v>
      </c>
      <c r="J9" s="3" t="s">
        <v>8</v>
      </c>
      <c r="K9" s="3" t="s">
        <v>1</v>
      </c>
      <c r="L9" s="3" t="s">
        <v>9</v>
      </c>
      <c r="M9" s="3" t="s">
        <v>6</v>
      </c>
      <c r="N9" s="3" t="s">
        <v>7</v>
      </c>
      <c r="O9" s="3" t="s">
        <v>11</v>
      </c>
    </row>
    <row r="10" spans="1:15" x14ac:dyDescent="0.3">
      <c r="A10" s="12" t="s">
        <v>16</v>
      </c>
      <c r="B10" s="13">
        <v>10000</v>
      </c>
      <c r="C10" s="21">
        <v>4.4999999999999998E-2</v>
      </c>
      <c r="D10" s="21">
        <v>0.15</v>
      </c>
      <c r="F10" s="1">
        <v>0</v>
      </c>
      <c r="G10" s="1">
        <f>SUM($B$10)</f>
        <v>10000</v>
      </c>
      <c r="H10" s="1">
        <f>SUM(G10*$G$7)</f>
        <v>450</v>
      </c>
      <c r="I10" s="1">
        <f>SUM(F10*$C$10)</f>
        <v>0</v>
      </c>
      <c r="J10" s="1">
        <f t="shared" ref="J10:J49" si="0">SUM((F10+H10+I10)*($J$7))</f>
        <v>22.5</v>
      </c>
      <c r="K10" s="1">
        <f>SUM(F10+H10+I10+J10)</f>
        <v>472.5</v>
      </c>
      <c r="L10" s="1">
        <f>SUM(K10*$D$10)</f>
        <v>70.875</v>
      </c>
      <c r="M10" s="2" t="s">
        <v>4</v>
      </c>
      <c r="N10" s="7" t="s">
        <v>4</v>
      </c>
      <c r="O10" s="7" t="s">
        <v>4</v>
      </c>
    </row>
    <row r="11" spans="1:15" x14ac:dyDescent="0.3">
      <c r="A11" s="12" t="s">
        <v>17</v>
      </c>
      <c r="B11" s="13">
        <v>10000</v>
      </c>
      <c r="C11" s="21">
        <v>4.4999999999999998E-2</v>
      </c>
      <c r="D11" s="21">
        <v>0.15</v>
      </c>
      <c r="F11" s="1">
        <f>SUM(K10)</f>
        <v>472.5</v>
      </c>
      <c r="G11" s="1">
        <f t="shared" ref="G11:G14" si="1">SUM($B$10)</f>
        <v>10000</v>
      </c>
      <c r="H11" s="1">
        <f t="shared" ref="H11:H49" si="2">SUM(G11*$G$7)</f>
        <v>450</v>
      </c>
      <c r="I11" s="1">
        <f>SUM((F11-L10)*$C$10)</f>
        <v>18.073125000000001</v>
      </c>
      <c r="J11" s="1">
        <f t="shared" si="0"/>
        <v>47.028656250000004</v>
      </c>
      <c r="K11" s="1">
        <f t="shared" ref="K11:K49" si="3">SUM(F11+H11+I11+J11)</f>
        <v>987.60178125000004</v>
      </c>
      <c r="L11" s="1">
        <f t="shared" ref="L11:L14" si="4">SUM(K11*$D$10)</f>
        <v>148.1402671875</v>
      </c>
      <c r="M11" s="6">
        <f>SUM(H11/(K11-F11))</f>
        <v>0.87361375242769068</v>
      </c>
      <c r="N11" s="6">
        <f>SUM(I11/((K11-F11)))</f>
        <v>3.508651233187713E-2</v>
      </c>
      <c r="O11" s="6">
        <f>SUM(J11/(K11-F11))</f>
        <v>9.1299735240432153E-2</v>
      </c>
    </row>
    <row r="12" spans="1:15" x14ac:dyDescent="0.3">
      <c r="A12" s="12" t="s">
        <v>18</v>
      </c>
      <c r="B12" s="13">
        <v>10000</v>
      </c>
      <c r="C12" s="21">
        <v>4.4999999999999998E-2</v>
      </c>
      <c r="D12" s="21">
        <v>0.15</v>
      </c>
      <c r="F12" s="1">
        <f t="shared" ref="F12:F49" si="5">SUM(K11)</f>
        <v>987.60178125000004</v>
      </c>
      <c r="G12" s="1">
        <f t="shared" si="1"/>
        <v>10000</v>
      </c>
      <c r="H12" s="1">
        <f t="shared" si="2"/>
        <v>450</v>
      </c>
      <c r="I12" s="1">
        <f t="shared" ref="I12:I14" si="6">SUM((F12-L11)*$C$10)</f>
        <v>37.775768132812502</v>
      </c>
      <c r="J12" s="1">
        <f t="shared" si="0"/>
        <v>73.768877469140634</v>
      </c>
      <c r="K12" s="1">
        <f t="shared" si="3"/>
        <v>1549.146426851953</v>
      </c>
      <c r="L12" s="1">
        <f t="shared" si="4"/>
        <v>232.37196402779296</v>
      </c>
      <c r="M12" s="6">
        <f t="shared" ref="M12:M49" si="7">SUM(H12/(K12-F12))</f>
        <v>0.80136103785233015</v>
      </c>
      <c r="N12" s="6">
        <f t="shared" ref="N12:N49" si="8">SUM(I12/((K12-F12)))</f>
        <v>6.7271175014621348E-2</v>
      </c>
      <c r="O12" s="6">
        <f t="shared" ref="O12:O49" si="9">SUM(J12/(K12-F12))</f>
        <v>0.1313677871330487</v>
      </c>
    </row>
    <row r="13" spans="1:15" x14ac:dyDescent="0.3">
      <c r="A13" s="12" t="s">
        <v>19</v>
      </c>
      <c r="B13" s="13">
        <v>10000</v>
      </c>
      <c r="C13" s="21">
        <v>4.4999999999999998E-2</v>
      </c>
      <c r="D13" s="21">
        <v>0.15</v>
      </c>
      <c r="F13" s="1">
        <f t="shared" si="5"/>
        <v>1549.146426851953</v>
      </c>
      <c r="G13" s="1">
        <f t="shared" si="1"/>
        <v>10000</v>
      </c>
      <c r="H13" s="1">
        <f t="shared" si="2"/>
        <v>450</v>
      </c>
      <c r="I13" s="1">
        <f t="shared" si="6"/>
        <v>59.254850827087203</v>
      </c>
      <c r="J13" s="1">
        <f t="shared" si="0"/>
        <v>102.92006388395201</v>
      </c>
      <c r="K13" s="1">
        <f t="shared" si="3"/>
        <v>2161.3213415629921</v>
      </c>
      <c r="L13" s="1">
        <f t="shared" si="4"/>
        <v>324.19820123444879</v>
      </c>
      <c r="M13" s="6">
        <f t="shared" si="7"/>
        <v>0.73508402449389909</v>
      </c>
      <c r="N13" s="6">
        <f t="shared" si="8"/>
        <v>9.6793987148357574E-2</v>
      </c>
      <c r="O13" s="6">
        <f t="shared" si="9"/>
        <v>0.16812198835774364</v>
      </c>
    </row>
    <row r="14" spans="1:15" x14ac:dyDescent="0.3">
      <c r="A14" s="12" t="s">
        <v>20</v>
      </c>
      <c r="B14" s="13">
        <v>10000</v>
      </c>
      <c r="C14" s="21">
        <v>4.4999999999999998E-2</v>
      </c>
      <c r="D14" s="21">
        <v>0.15</v>
      </c>
      <c r="F14" s="1">
        <f t="shared" si="5"/>
        <v>2161.3213415629921</v>
      </c>
      <c r="G14" s="1">
        <f t="shared" si="1"/>
        <v>10000</v>
      </c>
      <c r="H14" s="1">
        <f t="shared" si="2"/>
        <v>450</v>
      </c>
      <c r="I14" s="1">
        <f t="shared" si="6"/>
        <v>82.670541314784444</v>
      </c>
      <c r="J14" s="1">
        <f t="shared" si="0"/>
        <v>134.69959414388882</v>
      </c>
      <c r="K14" s="1">
        <f t="shared" si="3"/>
        <v>2828.6914770216654</v>
      </c>
      <c r="L14" s="1">
        <f t="shared" si="4"/>
        <v>424.30372155324977</v>
      </c>
      <c r="M14" s="6">
        <f t="shared" si="7"/>
        <v>0.67428848863715163</v>
      </c>
      <c r="N14" s="6">
        <f t="shared" si="8"/>
        <v>0.12387509857324713</v>
      </c>
      <c r="O14" s="6">
        <f t="shared" si="9"/>
        <v>0.20183641278960116</v>
      </c>
    </row>
    <row r="15" spans="1:15" x14ac:dyDescent="0.3">
      <c r="A15" s="12" t="s">
        <v>21</v>
      </c>
      <c r="B15" s="13">
        <v>10000</v>
      </c>
      <c r="C15" s="21">
        <v>4.4999999999999998E-2</v>
      </c>
      <c r="D15" s="21">
        <v>0.15</v>
      </c>
      <c r="F15" s="1">
        <f t="shared" si="5"/>
        <v>2828.6914770216654</v>
      </c>
      <c r="G15" s="1">
        <f>SUM($B$11)</f>
        <v>10000</v>
      </c>
      <c r="H15" s="1">
        <f t="shared" si="2"/>
        <v>450</v>
      </c>
      <c r="I15" s="1">
        <f>SUM((F15-L14)*$C$11)</f>
        <v>108.19744899607869</v>
      </c>
      <c r="J15" s="1">
        <f t="shared" si="0"/>
        <v>169.3444463008872</v>
      </c>
      <c r="K15" s="1">
        <f t="shared" si="3"/>
        <v>3556.2333723186312</v>
      </c>
      <c r="L15" s="1">
        <f>SUM(K15*$D$11)</f>
        <v>533.43500584779463</v>
      </c>
      <c r="M15" s="6">
        <f t="shared" si="7"/>
        <v>0.61852108161595343</v>
      </c>
      <c r="N15" s="6">
        <f t="shared" si="8"/>
        <v>0.14871645151364787</v>
      </c>
      <c r="O15" s="6">
        <f t="shared" si="9"/>
        <v>0.23276246687039887</v>
      </c>
    </row>
    <row r="16" spans="1:15" x14ac:dyDescent="0.3">
      <c r="A16" s="12" t="s">
        <v>29</v>
      </c>
      <c r="B16" s="13">
        <v>10000</v>
      </c>
      <c r="C16" s="21">
        <v>4.4999999999999998E-2</v>
      </c>
      <c r="D16" s="21">
        <v>0.15</v>
      </c>
      <c r="F16" s="1">
        <f t="shared" si="5"/>
        <v>3556.2333723186312</v>
      </c>
      <c r="G16" s="1">
        <f t="shared" ref="G16:G19" si="10">SUM($B$11)</f>
        <v>10000</v>
      </c>
      <c r="H16" s="1">
        <f t="shared" si="2"/>
        <v>450</v>
      </c>
      <c r="I16" s="1">
        <f t="shared" ref="I16:I19" si="11">SUM((F16-L15)*$C$11)</f>
        <v>136.02592649118762</v>
      </c>
      <c r="J16" s="1">
        <f t="shared" si="0"/>
        <v>207.11296494049094</v>
      </c>
      <c r="K16" s="1">
        <f t="shared" si="3"/>
        <v>4349.3722637503097</v>
      </c>
      <c r="L16" s="1">
        <f t="shared" ref="L16:L19" si="12">SUM(K16*$D$11)</f>
        <v>652.40583956254648</v>
      </c>
      <c r="M16" s="6">
        <f t="shared" si="7"/>
        <v>0.56736594921945427</v>
      </c>
      <c r="N16" s="6">
        <f t="shared" si="8"/>
        <v>0.17150328644917417</v>
      </c>
      <c r="O16" s="6">
        <f t="shared" si="9"/>
        <v>0.26113076433137156</v>
      </c>
    </row>
    <row r="17" spans="1:15" x14ac:dyDescent="0.3">
      <c r="A17" s="12" t="s">
        <v>22</v>
      </c>
      <c r="B17" s="13">
        <v>10000</v>
      </c>
      <c r="C17" s="21">
        <v>4.4999999999999998E-2</v>
      </c>
      <c r="D17" s="21">
        <v>0.15</v>
      </c>
      <c r="F17" s="1">
        <f t="shared" si="5"/>
        <v>4349.3722637503097</v>
      </c>
      <c r="G17" s="1">
        <f t="shared" si="10"/>
        <v>10000</v>
      </c>
      <c r="H17" s="1">
        <f t="shared" si="2"/>
        <v>450</v>
      </c>
      <c r="I17" s="1">
        <f t="shared" si="11"/>
        <v>166.36348908844934</v>
      </c>
      <c r="J17" s="1">
        <f t="shared" si="0"/>
        <v>248.28678764193796</v>
      </c>
      <c r="K17" s="1">
        <f t="shared" si="3"/>
        <v>5214.022540480697</v>
      </c>
      <c r="L17" s="1">
        <f t="shared" si="12"/>
        <v>782.10338107210453</v>
      </c>
      <c r="M17" s="6">
        <f t="shared" si="7"/>
        <v>0.52044163069217131</v>
      </c>
      <c r="N17" s="6">
        <f t="shared" si="8"/>
        <v>0.19240552344184852</v>
      </c>
      <c r="O17" s="6">
        <f t="shared" si="9"/>
        <v>0.28715284586598011</v>
      </c>
    </row>
    <row r="18" spans="1:15" x14ac:dyDescent="0.3">
      <c r="F18" s="1">
        <f t="shared" si="5"/>
        <v>5214.022540480697</v>
      </c>
      <c r="G18" s="1">
        <f t="shared" si="10"/>
        <v>10000</v>
      </c>
      <c r="H18" s="1">
        <f t="shared" si="2"/>
        <v>450</v>
      </c>
      <c r="I18" s="1">
        <f t="shared" si="11"/>
        <v>199.43636217338664</v>
      </c>
      <c r="J18" s="1">
        <f t="shared" si="0"/>
        <v>293.17294513270417</v>
      </c>
      <c r="K18" s="1">
        <f t="shared" si="3"/>
        <v>6156.6318477867881</v>
      </c>
      <c r="L18" s="1">
        <f t="shared" si="12"/>
        <v>923.49477716801812</v>
      </c>
      <c r="M18" s="6">
        <f t="shared" si="7"/>
        <v>0.47739821420400286</v>
      </c>
      <c r="N18" s="6">
        <f t="shared" si="8"/>
        <v>0.21157902921981672</v>
      </c>
      <c r="O18" s="6">
        <f t="shared" si="9"/>
        <v>0.31102275657618017</v>
      </c>
    </row>
    <row r="19" spans="1:15" x14ac:dyDescent="0.3">
      <c r="B19" s="11" t="s">
        <v>13</v>
      </c>
      <c r="C19" s="20"/>
      <c r="D19" s="20"/>
      <c r="F19" s="1">
        <f t="shared" si="5"/>
        <v>6156.6318477867881</v>
      </c>
      <c r="G19" s="1">
        <f t="shared" si="10"/>
        <v>10000</v>
      </c>
      <c r="H19" s="1">
        <f t="shared" si="2"/>
        <v>450</v>
      </c>
      <c r="I19" s="1">
        <f t="shared" si="11"/>
        <v>235.49116817784463</v>
      </c>
      <c r="J19" s="1">
        <f t="shared" si="0"/>
        <v>342.10615079823168</v>
      </c>
      <c r="K19" s="1">
        <f t="shared" si="3"/>
        <v>7184.2291667628642</v>
      </c>
      <c r="L19" s="1">
        <f t="shared" si="12"/>
        <v>1077.6343750144297</v>
      </c>
      <c r="M19" s="6">
        <f t="shared" si="7"/>
        <v>0.43791472757868943</v>
      </c>
      <c r="N19" s="6">
        <f t="shared" si="8"/>
        <v>0.22916677946619593</v>
      </c>
      <c r="O19" s="6">
        <f t="shared" si="9"/>
        <v>0.33291849295511483</v>
      </c>
    </row>
    <row r="20" spans="1:15" x14ac:dyDescent="0.3">
      <c r="B20" s="8">
        <f>SUM(K49/G51)</f>
        <v>0.40086537718619458</v>
      </c>
      <c r="C20" s="14"/>
      <c r="D20" s="14"/>
      <c r="F20" s="1">
        <f t="shared" si="5"/>
        <v>7184.2291667628642</v>
      </c>
      <c r="G20" s="1">
        <f>SUM($B$12)</f>
        <v>10000</v>
      </c>
      <c r="H20" s="1">
        <f t="shared" si="2"/>
        <v>450</v>
      </c>
      <c r="I20" s="1">
        <f>SUM((F20-L19)*$C$12)</f>
        <v>274.79676562867957</v>
      </c>
      <c r="J20" s="1">
        <f t="shared" si="0"/>
        <v>395.45129661957719</v>
      </c>
      <c r="K20" s="1">
        <f t="shared" si="3"/>
        <v>8304.4772290111214</v>
      </c>
      <c r="L20" s="1">
        <f>SUM(K20*$D$12)</f>
        <v>1245.6715843516681</v>
      </c>
      <c r="M20" s="6">
        <f t="shared" si="7"/>
        <v>0.40169674482353707</v>
      </c>
      <c r="N20" s="6">
        <f t="shared" si="8"/>
        <v>0.24529992498017114</v>
      </c>
      <c r="O20" s="6">
        <f t="shared" si="9"/>
        <v>0.35300333019629149</v>
      </c>
    </row>
    <row r="21" spans="1:15" x14ac:dyDescent="0.3">
      <c r="F21" s="1">
        <f t="shared" si="5"/>
        <v>8304.4772290111214</v>
      </c>
      <c r="G21" s="1">
        <f t="shared" ref="G21:G24" si="13">SUM($B$12)</f>
        <v>10000</v>
      </c>
      <c r="H21" s="1">
        <f t="shared" si="2"/>
        <v>450</v>
      </c>
      <c r="I21" s="1">
        <f t="shared" ref="I21:I24" si="14">SUM((F21-L20)*$C$12)</f>
        <v>317.64625400967537</v>
      </c>
      <c r="J21" s="1">
        <f t="shared" si="0"/>
        <v>453.6061741510398</v>
      </c>
      <c r="K21" s="1">
        <f t="shared" si="3"/>
        <v>9525.7296571718362</v>
      </c>
      <c r="L21" s="1">
        <f t="shared" ref="L21:L24" si="15">SUM(K21*$D$12)</f>
        <v>1428.8594485757753</v>
      </c>
      <c r="M21" s="6">
        <f t="shared" si="7"/>
        <v>0.36847419061244296</v>
      </c>
      <c r="N21" s="6">
        <f t="shared" si="8"/>
        <v>0.26009876966064355</v>
      </c>
      <c r="O21" s="6">
        <f t="shared" si="9"/>
        <v>0.37142703972691382</v>
      </c>
    </row>
    <row r="22" spans="1:15" x14ac:dyDescent="0.3">
      <c r="F22" s="1">
        <f t="shared" si="5"/>
        <v>9525.7296571718362</v>
      </c>
      <c r="G22" s="1">
        <f t="shared" si="13"/>
        <v>10000</v>
      </c>
      <c r="H22" s="1">
        <f t="shared" si="2"/>
        <v>450</v>
      </c>
      <c r="I22" s="1">
        <f t="shared" si="14"/>
        <v>364.35915938682274</v>
      </c>
      <c r="J22" s="1">
        <f t="shared" si="0"/>
        <v>517.00444082793297</v>
      </c>
      <c r="K22" s="1">
        <f t="shared" si="3"/>
        <v>10857.093257386592</v>
      </c>
      <c r="L22" s="1">
        <f t="shared" si="15"/>
        <v>1628.5639886079887</v>
      </c>
      <c r="M22" s="6">
        <f t="shared" si="7"/>
        <v>0.33799932635037688</v>
      </c>
      <c r="N22" s="6">
        <f t="shared" si="8"/>
        <v>0.27367366760519041</v>
      </c>
      <c r="O22" s="6">
        <f t="shared" si="9"/>
        <v>0.38832700604443254</v>
      </c>
    </row>
    <row r="23" spans="1:15" x14ac:dyDescent="0.3">
      <c r="F23" s="1">
        <f t="shared" si="5"/>
        <v>10857.093257386592</v>
      </c>
      <c r="G23" s="1">
        <f t="shared" si="13"/>
        <v>10000</v>
      </c>
      <c r="H23" s="1">
        <f t="shared" si="2"/>
        <v>450</v>
      </c>
      <c r="I23" s="1">
        <f t="shared" si="14"/>
        <v>415.28381709503719</v>
      </c>
      <c r="J23" s="1">
        <f t="shared" si="0"/>
        <v>586.11885372408142</v>
      </c>
      <c r="K23" s="1">
        <f t="shared" si="3"/>
        <v>12308.49592820571</v>
      </c>
      <c r="L23" s="1">
        <f t="shared" si="15"/>
        <v>1846.2743892308563</v>
      </c>
      <c r="M23" s="6">
        <f t="shared" si="7"/>
        <v>0.31004490280153385</v>
      </c>
      <c r="N23" s="6">
        <f t="shared" si="8"/>
        <v>0.2861258460139573</v>
      </c>
      <c r="O23" s="6">
        <f t="shared" si="9"/>
        <v>0.40382925118450946</v>
      </c>
    </row>
    <row r="24" spans="1:15" x14ac:dyDescent="0.3">
      <c r="F24" s="1">
        <f t="shared" si="5"/>
        <v>12308.49592820571</v>
      </c>
      <c r="G24" s="1">
        <f t="shared" si="13"/>
        <v>10000</v>
      </c>
      <c r="H24" s="1">
        <f t="shared" si="2"/>
        <v>450</v>
      </c>
      <c r="I24" s="1">
        <f t="shared" si="14"/>
        <v>470.79996925386837</v>
      </c>
      <c r="J24" s="1">
        <f t="shared" si="0"/>
        <v>661.46479487297893</v>
      </c>
      <c r="K24" s="1">
        <f t="shared" si="3"/>
        <v>13890.760692332558</v>
      </c>
      <c r="L24" s="1">
        <f t="shared" si="15"/>
        <v>2083.6141038498836</v>
      </c>
      <c r="M24" s="6">
        <f t="shared" si="7"/>
        <v>0.28440246550540255</v>
      </c>
      <c r="N24" s="6">
        <f t="shared" si="8"/>
        <v>0.29754816003481754</v>
      </c>
      <c r="O24" s="6">
        <f t="shared" si="9"/>
        <v>0.41804937445977908</v>
      </c>
    </row>
    <row r="25" spans="1:15" x14ac:dyDescent="0.3">
      <c r="F25" s="1">
        <f t="shared" si="5"/>
        <v>13890.760692332558</v>
      </c>
      <c r="G25" s="1">
        <f>SUM($B$13)</f>
        <v>10000</v>
      </c>
      <c r="H25" s="1">
        <f t="shared" si="2"/>
        <v>450</v>
      </c>
      <c r="I25" s="1">
        <f t="shared" ref="I25" si="16">SUM((F25-L24)*$C$13)</f>
        <v>531.32159648172035</v>
      </c>
      <c r="J25" s="1">
        <f t="shared" si="0"/>
        <v>743.60411444071406</v>
      </c>
      <c r="K25" s="1">
        <f t="shared" si="3"/>
        <v>15615.686403254993</v>
      </c>
      <c r="L25" s="1">
        <f>SUM(K25*$D$13)</f>
        <v>2342.3529604882488</v>
      </c>
      <c r="M25" s="6">
        <f t="shared" si="7"/>
        <v>0.26088080034435485</v>
      </c>
      <c r="N25" s="6">
        <f t="shared" si="8"/>
        <v>0.30802578517864793</v>
      </c>
      <c r="O25" s="6">
        <f t="shared" si="9"/>
        <v>0.43109341447699717</v>
      </c>
    </row>
    <row r="26" spans="1:15" x14ac:dyDescent="0.3">
      <c r="F26" s="1">
        <f t="shared" si="5"/>
        <v>15615.686403254993</v>
      </c>
      <c r="G26" s="1">
        <f t="shared" ref="G26:G29" si="17">SUM($B$13)</f>
        <v>10000</v>
      </c>
      <c r="H26" s="1">
        <f t="shared" si="2"/>
        <v>450</v>
      </c>
      <c r="I26" s="1">
        <f>SUM((F26-L25)*$C$13)</f>
        <v>597.30000492450347</v>
      </c>
      <c r="J26" s="1">
        <f t="shared" si="0"/>
        <v>833.14932040897475</v>
      </c>
      <c r="K26" s="1">
        <f t="shared" si="3"/>
        <v>17496.13572858847</v>
      </c>
      <c r="L26" s="1">
        <f t="shared" ref="L26:L29" si="18">SUM(K26*$D$13)</f>
        <v>2624.4203592882704</v>
      </c>
      <c r="M26" s="6">
        <f t="shared" si="7"/>
        <v>0.2393045076714298</v>
      </c>
      <c r="N26" s="6">
        <f t="shared" si="8"/>
        <v>0.317636852468002</v>
      </c>
      <c r="O26" s="6">
        <f t="shared" si="9"/>
        <v>0.44305863986056898</v>
      </c>
    </row>
    <row r="27" spans="1:15" x14ac:dyDescent="0.3">
      <c r="F27" s="1">
        <f t="shared" si="5"/>
        <v>17496.13572858847</v>
      </c>
      <c r="G27" s="1">
        <f t="shared" si="17"/>
        <v>10000</v>
      </c>
      <c r="H27" s="1">
        <f t="shared" si="2"/>
        <v>450</v>
      </c>
      <c r="I27" s="1">
        <f t="shared" ref="I27:I29" si="19">SUM((F27-L26)*$C$13)</f>
        <v>669.22719161850898</v>
      </c>
      <c r="J27" s="1">
        <f t="shared" si="0"/>
        <v>930.76814601034903</v>
      </c>
      <c r="K27" s="1">
        <f t="shared" si="3"/>
        <v>19546.131066217327</v>
      </c>
      <c r="L27" s="1">
        <f t="shared" si="18"/>
        <v>2931.9196599325992</v>
      </c>
      <c r="M27" s="6">
        <f t="shared" si="7"/>
        <v>0.21951269436568371</v>
      </c>
      <c r="N27" s="6">
        <f t="shared" si="8"/>
        <v>0.32645303105546358</v>
      </c>
      <c r="O27" s="6">
        <f t="shared" si="9"/>
        <v>0.45403427457885293</v>
      </c>
    </row>
    <row r="28" spans="1:15" x14ac:dyDescent="0.3">
      <c r="F28" s="1">
        <f t="shared" si="5"/>
        <v>19546.131066217327</v>
      </c>
      <c r="G28" s="1">
        <f t="shared" si="17"/>
        <v>10000</v>
      </c>
      <c r="H28" s="1">
        <f t="shared" si="2"/>
        <v>450</v>
      </c>
      <c r="I28" s="1">
        <f t="shared" si="19"/>
        <v>747.6395132828128</v>
      </c>
      <c r="J28" s="1">
        <f t="shared" si="0"/>
        <v>1037.1885289750069</v>
      </c>
      <c r="K28" s="1">
        <f t="shared" si="3"/>
        <v>21780.959108475145</v>
      </c>
      <c r="L28" s="1">
        <f t="shared" si="18"/>
        <v>3267.1438662712717</v>
      </c>
      <c r="M28" s="6">
        <f t="shared" si="7"/>
        <v>0.20135777406183383</v>
      </c>
      <c r="N28" s="6">
        <f t="shared" si="8"/>
        <v>0.33454006265622227</v>
      </c>
      <c r="O28" s="6">
        <f t="shared" si="9"/>
        <v>0.46410216328194492</v>
      </c>
    </row>
    <row r="29" spans="1:15" x14ac:dyDescent="0.3">
      <c r="F29" s="1">
        <f t="shared" si="5"/>
        <v>21780.959108475145</v>
      </c>
      <c r="G29" s="1">
        <f t="shared" si="17"/>
        <v>10000</v>
      </c>
      <c r="H29" s="1">
        <f t="shared" si="2"/>
        <v>450</v>
      </c>
      <c r="I29" s="1">
        <f t="shared" si="19"/>
        <v>833.12168589917428</v>
      </c>
      <c r="J29" s="1">
        <f t="shared" si="0"/>
        <v>1153.2040397187161</v>
      </c>
      <c r="K29" s="1">
        <f t="shared" si="3"/>
        <v>24217.284834093036</v>
      </c>
      <c r="L29" s="1">
        <f t="shared" si="18"/>
        <v>3632.5927251139551</v>
      </c>
      <c r="M29" s="6">
        <f t="shared" si="7"/>
        <v>0.1847043666075778</v>
      </c>
      <c r="N29" s="6">
        <f t="shared" si="8"/>
        <v>0.34195825178009859</v>
      </c>
      <c r="O29" s="6">
        <f t="shared" si="9"/>
        <v>0.47333738161232325</v>
      </c>
    </row>
    <row r="30" spans="1:15" x14ac:dyDescent="0.3">
      <c r="F30" s="1">
        <f t="shared" si="5"/>
        <v>24217.284834093036</v>
      </c>
      <c r="G30" s="1">
        <f>SUM($B$14)</f>
        <v>10000</v>
      </c>
      <c r="H30" s="1">
        <f t="shared" si="2"/>
        <v>450</v>
      </c>
      <c r="I30" s="1">
        <f>SUM((F30-L29)*$C$14)</f>
        <v>926.31114490405866</v>
      </c>
      <c r="J30" s="1">
        <f t="shared" si="0"/>
        <v>1279.6797989498548</v>
      </c>
      <c r="K30" s="1">
        <f t="shared" si="3"/>
        <v>26873.27577794695</v>
      </c>
      <c r="L30" s="1">
        <f>SUM(K30*$D$14)</f>
        <v>4030.9913666920424</v>
      </c>
      <c r="M30" s="6">
        <f t="shared" si="7"/>
        <v>0.16942828854191719</v>
      </c>
      <c r="N30" s="6">
        <f t="shared" si="8"/>
        <v>0.34876291541866339</v>
      </c>
      <c r="O30" s="6">
        <f t="shared" si="9"/>
        <v>0.48180879603941906</v>
      </c>
    </row>
    <row r="31" spans="1:15" x14ac:dyDescent="0.3">
      <c r="F31" s="1">
        <f t="shared" si="5"/>
        <v>26873.27577794695</v>
      </c>
      <c r="G31" s="1">
        <f t="shared" ref="G31:G34" si="20">SUM($B$14)</f>
        <v>10000</v>
      </c>
      <c r="H31" s="1">
        <f t="shared" si="2"/>
        <v>450</v>
      </c>
      <c r="I31" s="1">
        <f>SUM((F31-L30)*$C$14)</f>
        <v>1027.9027985064708</v>
      </c>
      <c r="J31" s="1">
        <f t="shared" si="0"/>
        <v>1417.5589288226711</v>
      </c>
      <c r="K31" s="1">
        <f t="shared" si="3"/>
        <v>29768.737505276091</v>
      </c>
      <c r="L31" s="1">
        <f t="shared" ref="L31:L34" si="21">SUM(K31*$D$14)</f>
        <v>4465.3106257914133</v>
      </c>
      <c r="M31" s="6">
        <f t="shared" si="7"/>
        <v>0.15541562706653123</v>
      </c>
      <c r="N31" s="6">
        <f t="shared" si="8"/>
        <v>0.35500479554072323</v>
      </c>
      <c r="O31" s="6">
        <f t="shared" si="9"/>
        <v>0.48957957739274605</v>
      </c>
    </row>
    <row r="32" spans="1:15" x14ac:dyDescent="0.3">
      <c r="F32" s="1">
        <f t="shared" si="5"/>
        <v>29768.737505276091</v>
      </c>
      <c r="G32" s="1">
        <f t="shared" si="20"/>
        <v>10000</v>
      </c>
      <c r="H32" s="1">
        <f t="shared" si="2"/>
        <v>450</v>
      </c>
      <c r="I32" s="1">
        <f t="shared" ref="I32:I34" si="22">SUM((F32-L31)*$C$14)</f>
        <v>1138.6542095768104</v>
      </c>
      <c r="J32" s="1">
        <f t="shared" si="0"/>
        <v>1567.8695857426451</v>
      </c>
      <c r="K32" s="1">
        <f t="shared" si="3"/>
        <v>32925.261300595543</v>
      </c>
      <c r="L32" s="1">
        <f t="shared" si="21"/>
        <v>4938.7891950893309</v>
      </c>
      <c r="M32" s="6">
        <f t="shared" si="7"/>
        <v>0.14256189060486976</v>
      </c>
      <c r="N32" s="6">
        <f t="shared" si="8"/>
        <v>0.36073043747214156</v>
      </c>
      <c r="O32" s="6">
        <f t="shared" si="9"/>
        <v>0.49670767192298987</v>
      </c>
    </row>
    <row r="33" spans="6:15" x14ac:dyDescent="0.3">
      <c r="F33" s="1">
        <f t="shared" si="5"/>
        <v>32925.261300595543</v>
      </c>
      <c r="G33" s="1">
        <f t="shared" si="20"/>
        <v>10000</v>
      </c>
      <c r="H33" s="1">
        <f t="shared" si="2"/>
        <v>450</v>
      </c>
      <c r="I33" s="1">
        <f t="shared" si="22"/>
        <v>1259.3912447477794</v>
      </c>
      <c r="J33" s="1">
        <f t="shared" si="0"/>
        <v>1731.7326272671662</v>
      </c>
      <c r="K33" s="1">
        <f t="shared" si="3"/>
        <v>36366.385172610484</v>
      </c>
      <c r="L33" s="1">
        <f t="shared" si="21"/>
        <v>5454.9577758915721</v>
      </c>
      <c r="M33" s="6">
        <f t="shared" si="7"/>
        <v>0.13077122961473156</v>
      </c>
      <c r="N33" s="6">
        <f t="shared" si="8"/>
        <v>0.36598253698154321</v>
      </c>
      <c r="O33" s="6">
        <f t="shared" si="9"/>
        <v>0.50324623340372654</v>
      </c>
    </row>
    <row r="34" spans="6:15" x14ac:dyDescent="0.3">
      <c r="F34" s="1">
        <f t="shared" si="5"/>
        <v>36366.385172610484</v>
      </c>
      <c r="G34" s="1">
        <f t="shared" si="20"/>
        <v>10000</v>
      </c>
      <c r="H34" s="1">
        <f t="shared" si="2"/>
        <v>450</v>
      </c>
      <c r="I34" s="1">
        <f t="shared" si="22"/>
        <v>1391.0142328523509</v>
      </c>
      <c r="J34" s="1">
        <f t="shared" si="0"/>
        <v>1910.3699702731419</v>
      </c>
      <c r="K34" s="1">
        <f t="shared" si="3"/>
        <v>40117.769375735974</v>
      </c>
      <c r="L34" s="1">
        <f t="shared" si="21"/>
        <v>6017.6654063603955</v>
      </c>
      <c r="M34" s="6">
        <f t="shared" si="7"/>
        <v>0.11995572184397418</v>
      </c>
      <c r="N34" s="6">
        <f t="shared" si="8"/>
        <v>0.37080025866010163</v>
      </c>
      <c r="O34" s="6">
        <f t="shared" si="9"/>
        <v>0.50924401949592502</v>
      </c>
    </row>
    <row r="35" spans="6:15" x14ac:dyDescent="0.3">
      <c r="F35" s="1">
        <f t="shared" si="5"/>
        <v>40117.769375735974</v>
      </c>
      <c r="G35" s="1">
        <f>SUM($B$15)</f>
        <v>10000</v>
      </c>
      <c r="H35" s="1">
        <f t="shared" si="2"/>
        <v>450</v>
      </c>
      <c r="I35" s="1">
        <f>SUM((F35-L34)*$C$15)</f>
        <v>1534.5046786219011</v>
      </c>
      <c r="J35" s="1">
        <f t="shared" si="0"/>
        <v>2105.1137027178938</v>
      </c>
      <c r="K35" s="1">
        <f t="shared" si="3"/>
        <v>44207.387757075769</v>
      </c>
      <c r="L35" s="1">
        <f>SUM(K35*$D$15)</f>
        <v>6631.1081635613655</v>
      </c>
      <c r="M35" s="6">
        <f t="shared" si="7"/>
        <v>0.11003471669955084</v>
      </c>
      <c r="N35" s="6">
        <f t="shared" si="8"/>
        <v>0.37521952796954711</v>
      </c>
      <c r="O35" s="6">
        <f t="shared" si="9"/>
        <v>0.51474575533090206</v>
      </c>
    </row>
    <row r="36" spans="6:15" x14ac:dyDescent="0.3">
      <c r="F36" s="1">
        <f t="shared" si="5"/>
        <v>44207.387757075769</v>
      </c>
      <c r="G36" s="1">
        <f t="shared" ref="G36:G39" si="23">SUM($B$15)</f>
        <v>10000</v>
      </c>
      <c r="H36" s="1">
        <f t="shared" si="2"/>
        <v>450</v>
      </c>
      <c r="I36" s="1">
        <f>SUM((F36-L35)*$C$15)</f>
        <v>1690.9325817081481</v>
      </c>
      <c r="J36" s="1">
        <f t="shared" si="0"/>
        <v>2317.4160169391957</v>
      </c>
      <c r="K36" s="1">
        <f t="shared" si="3"/>
        <v>48665.736355723115</v>
      </c>
      <c r="L36" s="1">
        <f t="shared" ref="L36:L39" si="24">SUM(K36*$D$15)</f>
        <v>7299.8604533584667</v>
      </c>
      <c r="M36" s="6">
        <f t="shared" si="7"/>
        <v>0.10093423384087308</v>
      </c>
      <c r="N36" s="6">
        <f t="shared" si="8"/>
        <v>0.37927329913618096</v>
      </c>
      <c r="O36" s="6">
        <f t="shared" si="9"/>
        <v>0.51979246702294546</v>
      </c>
    </row>
    <row r="37" spans="6:15" x14ac:dyDescent="0.3">
      <c r="F37" s="1">
        <f t="shared" si="5"/>
        <v>48665.736355723115</v>
      </c>
      <c r="G37" s="1">
        <f t="shared" si="23"/>
        <v>10000</v>
      </c>
      <c r="H37" s="1">
        <f t="shared" si="2"/>
        <v>450</v>
      </c>
      <c r="I37" s="1">
        <f t="shared" ref="I37:I39" si="25">SUM((F37-L36)*$C$15)</f>
        <v>1861.4644156064091</v>
      </c>
      <c r="J37" s="1">
        <f t="shared" si="0"/>
        <v>2548.8600385664763</v>
      </c>
      <c r="K37" s="1">
        <f t="shared" si="3"/>
        <v>53526.060809896</v>
      </c>
      <c r="L37" s="1">
        <f t="shared" si="24"/>
        <v>8028.9091214843993</v>
      </c>
      <c r="M37" s="6">
        <f t="shared" si="7"/>
        <v>9.258641151284612E-2</v>
      </c>
      <c r="N37" s="6">
        <f t="shared" si="8"/>
        <v>0.38299180088856583</v>
      </c>
      <c r="O37" s="6">
        <f t="shared" si="9"/>
        <v>0.52442178759858804</v>
      </c>
    </row>
    <row r="38" spans="6:15" x14ac:dyDescent="0.3">
      <c r="F38" s="1">
        <f t="shared" si="5"/>
        <v>53526.060809896</v>
      </c>
      <c r="G38" s="1">
        <f t="shared" si="23"/>
        <v>10000</v>
      </c>
      <c r="H38" s="1">
        <f t="shared" si="2"/>
        <v>450</v>
      </c>
      <c r="I38" s="1">
        <f t="shared" si="25"/>
        <v>2047.3718259785219</v>
      </c>
      <c r="J38" s="1">
        <f t="shared" si="0"/>
        <v>2801.1716317937262</v>
      </c>
      <c r="K38" s="1">
        <f t="shared" si="3"/>
        <v>58824.604267668248</v>
      </c>
      <c r="L38" s="1">
        <f t="shared" si="24"/>
        <v>8823.6906401502365</v>
      </c>
      <c r="M38" s="6">
        <f t="shared" si="7"/>
        <v>8.4929000504829447E-2</v>
      </c>
      <c r="N38" s="6">
        <f t="shared" si="8"/>
        <v>0.38640276187134104</v>
      </c>
      <c r="O38" s="6">
        <f t="shared" si="9"/>
        <v>0.52866823762382953</v>
      </c>
    </row>
    <row r="39" spans="6:15" x14ac:dyDescent="0.3">
      <c r="F39" s="1">
        <f t="shared" si="5"/>
        <v>58824.604267668248</v>
      </c>
      <c r="G39" s="1">
        <f t="shared" si="23"/>
        <v>10000</v>
      </c>
      <c r="H39" s="1">
        <f t="shared" si="2"/>
        <v>450</v>
      </c>
      <c r="I39" s="1">
        <f t="shared" si="25"/>
        <v>2250.0411132383106</v>
      </c>
      <c r="J39" s="1">
        <f t="shared" si="0"/>
        <v>3076.2322690453279</v>
      </c>
      <c r="K39" s="1">
        <f t="shared" si="3"/>
        <v>64600.877649951886</v>
      </c>
      <c r="L39" s="1">
        <f t="shared" si="24"/>
        <v>9690.1316474927826</v>
      </c>
      <c r="M39" s="6">
        <f t="shared" si="7"/>
        <v>7.7904899962005156E-2</v>
      </c>
      <c r="N39" s="6">
        <f t="shared" si="8"/>
        <v>0.38953161741606512</v>
      </c>
      <c r="O39" s="6">
        <f t="shared" si="9"/>
        <v>0.53256348262192976</v>
      </c>
    </row>
    <row r="40" spans="6:15" x14ac:dyDescent="0.3">
      <c r="F40" s="1">
        <f t="shared" si="5"/>
        <v>64600.877649951886</v>
      </c>
      <c r="G40" s="1">
        <f>SUM($B$16)</f>
        <v>10000</v>
      </c>
      <c r="H40" s="1">
        <f t="shared" si="2"/>
        <v>450</v>
      </c>
      <c r="I40" s="1">
        <f>SUM((F40-L39)*$C$16)</f>
        <v>2470.9835701106595</v>
      </c>
      <c r="J40" s="1">
        <f t="shared" si="0"/>
        <v>3376.0930610031278</v>
      </c>
      <c r="K40" s="1">
        <f t="shared" si="3"/>
        <v>70897.954281065671</v>
      </c>
      <c r="L40" s="1">
        <f>SUM(K40*$D$16)</f>
        <v>10634.693142159851</v>
      </c>
      <c r="M40" s="6">
        <f t="shared" si="7"/>
        <v>7.1461731587726757E-2</v>
      </c>
      <c r="N40" s="6">
        <f t="shared" si="8"/>
        <v>0.39240169921095724</v>
      </c>
      <c r="O40" s="6">
        <f t="shared" si="9"/>
        <v>0.53613656920131636</v>
      </c>
    </row>
    <row r="41" spans="6:15" x14ac:dyDescent="0.3">
      <c r="F41" s="1">
        <f t="shared" si="5"/>
        <v>70897.954281065671</v>
      </c>
      <c r="G41" s="1">
        <f t="shared" ref="G41:G44" si="26">SUM($B$16)</f>
        <v>10000</v>
      </c>
      <c r="H41" s="1">
        <f t="shared" si="2"/>
        <v>450</v>
      </c>
      <c r="I41" s="1">
        <f>SUM((F41-L40)*$C$16)</f>
        <v>2711.8467512507618</v>
      </c>
      <c r="J41" s="1">
        <f t="shared" si="0"/>
        <v>3702.9900516158218</v>
      </c>
      <c r="K41" s="1">
        <f t="shared" si="3"/>
        <v>77762.791083932258</v>
      </c>
      <c r="L41" s="1">
        <f t="shared" ref="L41:L44" si="27">SUM(K41*$D$16)</f>
        <v>11664.418662589838</v>
      </c>
      <c r="M41" s="6">
        <f t="shared" si="7"/>
        <v>6.5551449061701086E-2</v>
      </c>
      <c r="N41" s="6">
        <f t="shared" si="8"/>
        <v>0.39503440928389755</v>
      </c>
      <c r="O41" s="6">
        <f t="shared" si="9"/>
        <v>0.53941414165440094</v>
      </c>
    </row>
    <row r="42" spans="6:15" x14ac:dyDescent="0.3">
      <c r="F42" s="1">
        <f t="shared" si="5"/>
        <v>77762.791083932258</v>
      </c>
      <c r="G42" s="1">
        <f t="shared" si="26"/>
        <v>10000</v>
      </c>
      <c r="H42" s="1">
        <f t="shared" si="2"/>
        <v>450</v>
      </c>
      <c r="I42" s="1">
        <f t="shared" ref="I42:I44" si="28">SUM((F42-L41)*$C$16)</f>
        <v>2974.4267589604087</v>
      </c>
      <c r="J42" s="1">
        <f t="shared" si="0"/>
        <v>4059.3608921446339</v>
      </c>
      <c r="K42" s="1">
        <f t="shared" si="3"/>
        <v>85246.578735037299</v>
      </c>
      <c r="L42" s="1">
        <f t="shared" si="27"/>
        <v>12786.986810255594</v>
      </c>
      <c r="M42" s="6">
        <f t="shared" si="7"/>
        <v>6.0129979761458605E-2</v>
      </c>
      <c r="N42" s="6">
        <f t="shared" si="8"/>
        <v>0.3974493795960673</v>
      </c>
      <c r="O42" s="6">
        <f t="shared" si="9"/>
        <v>0.54242064064247419</v>
      </c>
    </row>
    <row r="43" spans="6:15" x14ac:dyDescent="0.3">
      <c r="F43" s="1">
        <f t="shared" si="5"/>
        <v>85246.578735037299</v>
      </c>
      <c r="G43" s="1">
        <f t="shared" si="26"/>
        <v>10000</v>
      </c>
      <c r="H43" s="1">
        <f t="shared" si="2"/>
        <v>450</v>
      </c>
      <c r="I43" s="1">
        <f t="shared" si="28"/>
        <v>3260.6816366151766</v>
      </c>
      <c r="J43" s="1">
        <f t="shared" si="0"/>
        <v>4447.8630185826241</v>
      </c>
      <c r="K43" s="1">
        <f t="shared" si="3"/>
        <v>93405.123390235094</v>
      </c>
      <c r="L43" s="1">
        <f t="shared" si="27"/>
        <v>14010.768508535264</v>
      </c>
      <c r="M43" s="6">
        <f t="shared" si="7"/>
        <v>5.5156896115449439E-2</v>
      </c>
      <c r="N43" s="6">
        <f t="shared" si="8"/>
        <v>0.3996646184363043</v>
      </c>
      <c r="O43" s="6">
        <f t="shared" si="9"/>
        <v>0.54517848544824699</v>
      </c>
    </row>
    <row r="44" spans="6:15" x14ac:dyDescent="0.3">
      <c r="F44" s="1">
        <f t="shared" si="5"/>
        <v>93405.123390235094</v>
      </c>
      <c r="G44" s="1">
        <f t="shared" si="26"/>
        <v>10000</v>
      </c>
      <c r="H44" s="1">
        <f t="shared" si="2"/>
        <v>450</v>
      </c>
      <c r="I44" s="1">
        <f t="shared" si="28"/>
        <v>3572.7459696764927</v>
      </c>
      <c r="J44" s="1">
        <f t="shared" si="0"/>
        <v>4871.3934679955801</v>
      </c>
      <c r="K44" s="1">
        <f t="shared" si="3"/>
        <v>102299.26282790718</v>
      </c>
      <c r="L44" s="1">
        <f t="shared" si="27"/>
        <v>15344.889424186076</v>
      </c>
      <c r="M44" s="6">
        <f t="shared" si="7"/>
        <v>5.0595114137066091E-2</v>
      </c>
      <c r="N44" s="6">
        <f t="shared" si="8"/>
        <v>0.40169664470783339</v>
      </c>
      <c r="O44" s="6">
        <f t="shared" si="9"/>
        <v>0.54770824115509908</v>
      </c>
    </row>
    <row r="45" spans="6:15" x14ac:dyDescent="0.3">
      <c r="F45" s="1">
        <f t="shared" si="5"/>
        <v>102299.26282790718</v>
      </c>
      <c r="G45" s="1">
        <f>SUM($B$17)</f>
        <v>10000</v>
      </c>
      <c r="H45" s="1">
        <f t="shared" si="2"/>
        <v>450</v>
      </c>
      <c r="I45" s="1">
        <f>SUM((F45-L44)*$C$17)</f>
        <v>3912.9468031674496</v>
      </c>
      <c r="J45" s="1">
        <f t="shared" si="0"/>
        <v>5333.1104815537319</v>
      </c>
      <c r="K45" s="1">
        <f t="shared" si="3"/>
        <v>111995.32011262835</v>
      </c>
      <c r="L45" s="1">
        <f>SUM(K45*$D$17)</f>
        <v>16799.298016894252</v>
      </c>
      <c r="M45" s="6">
        <f t="shared" si="7"/>
        <v>4.6410616891579194E-2</v>
      </c>
      <c r="N45" s="6">
        <f t="shared" si="8"/>
        <v>0.40356061110874236</v>
      </c>
      <c r="O45" s="6">
        <f t="shared" si="9"/>
        <v>0.55002877199967926</v>
      </c>
    </row>
    <row r="46" spans="6:15" x14ac:dyDescent="0.3">
      <c r="F46" s="1">
        <f t="shared" si="5"/>
        <v>111995.32011262835</v>
      </c>
      <c r="G46" s="1">
        <f t="shared" ref="G46:G49" si="29">SUM($B$17)</f>
        <v>10000</v>
      </c>
      <c r="H46" s="1">
        <f t="shared" si="2"/>
        <v>450</v>
      </c>
      <c r="I46" s="1">
        <f t="shared" ref="I46:I49" si="30">SUM((F46-L45)*$C$17)</f>
        <v>4283.8209943080346</v>
      </c>
      <c r="J46" s="1">
        <f t="shared" si="0"/>
        <v>5836.4570553468193</v>
      </c>
      <c r="K46" s="1">
        <f t="shared" si="3"/>
        <v>122565.5981622832</v>
      </c>
      <c r="L46" s="1">
        <f t="shared" ref="L46:L49" si="31">SUM(K46*$D$17)</f>
        <v>18384.839724342481</v>
      </c>
      <c r="M46" s="6">
        <f t="shared" si="7"/>
        <v>4.2572200833893271E-2</v>
      </c>
      <c r="N46" s="6">
        <f t="shared" si="8"/>
        <v>0.40527041712473338</v>
      </c>
      <c r="O46" s="6">
        <f t="shared" si="9"/>
        <v>0.55215738204137366</v>
      </c>
    </row>
    <row r="47" spans="6:15" x14ac:dyDescent="0.3">
      <c r="F47" s="1">
        <f t="shared" si="5"/>
        <v>122565.5981622832</v>
      </c>
      <c r="G47" s="1">
        <f t="shared" si="29"/>
        <v>10000</v>
      </c>
      <c r="H47" s="1">
        <f t="shared" si="2"/>
        <v>450</v>
      </c>
      <c r="I47" s="1">
        <f t="shared" si="30"/>
        <v>4688.1341297073322</v>
      </c>
      <c r="J47" s="1">
        <f t="shared" si="0"/>
        <v>6385.1866145995273</v>
      </c>
      <c r="K47" s="1">
        <f t="shared" si="3"/>
        <v>134088.91890659006</v>
      </c>
      <c r="L47" s="1">
        <f t="shared" si="31"/>
        <v>20113.337835988506</v>
      </c>
      <c r="M47" s="6">
        <f t="shared" si="7"/>
        <v>3.9051243125582918E-2</v>
      </c>
      <c r="N47" s="6">
        <f t="shared" si="8"/>
        <v>0.40683881267676469</v>
      </c>
      <c r="O47" s="6">
        <f t="shared" si="9"/>
        <v>0.55410994419765291</v>
      </c>
    </row>
    <row r="48" spans="6:15" x14ac:dyDescent="0.3">
      <c r="F48" s="1">
        <f t="shared" si="5"/>
        <v>134088.91890659006</v>
      </c>
      <c r="G48" s="1">
        <f t="shared" si="29"/>
        <v>10000</v>
      </c>
      <c r="H48" s="1">
        <f t="shared" si="2"/>
        <v>450</v>
      </c>
      <c r="I48" s="1">
        <f t="shared" si="30"/>
        <v>5128.9011481770694</v>
      </c>
      <c r="J48" s="1">
        <f t="shared" si="0"/>
        <v>6983.3910027383572</v>
      </c>
      <c r="K48" s="1">
        <f t="shared" si="3"/>
        <v>146651.21105750548</v>
      </c>
      <c r="L48" s="1">
        <f t="shared" si="31"/>
        <v>21997.681658625821</v>
      </c>
      <c r="M48" s="6">
        <f t="shared" si="7"/>
        <v>3.5821488196101862E-2</v>
      </c>
      <c r="N48" s="6">
        <f t="shared" si="8"/>
        <v>0.40827749319644041</v>
      </c>
      <c r="O48" s="6">
        <f t="shared" si="9"/>
        <v>0.55590101860745778</v>
      </c>
    </row>
    <row r="49" spans="1:15" x14ac:dyDescent="0.3">
      <c r="F49" s="1">
        <f t="shared" si="5"/>
        <v>146651.21105750548</v>
      </c>
      <c r="G49" s="1">
        <f t="shared" si="29"/>
        <v>10000</v>
      </c>
      <c r="H49" s="1">
        <f t="shared" si="2"/>
        <v>450</v>
      </c>
      <c r="I49" s="1">
        <f t="shared" si="30"/>
        <v>5609.4088229495846</v>
      </c>
      <c r="J49" s="1">
        <f t="shared" si="0"/>
        <v>7635.5309940227544</v>
      </c>
      <c r="K49" s="1">
        <f t="shared" si="3"/>
        <v>160346.15087447784</v>
      </c>
      <c r="L49" s="1">
        <f t="shared" si="31"/>
        <v>24051.922631171674</v>
      </c>
      <c r="M49" s="6">
        <f t="shared" si="7"/>
        <v>3.2858851956567771E-2</v>
      </c>
      <c r="N49" s="6">
        <f t="shared" si="8"/>
        <v>0.4095971868381455</v>
      </c>
      <c r="O49" s="6">
        <f t="shared" si="9"/>
        <v>0.55754396120528538</v>
      </c>
    </row>
    <row r="50" spans="1:15" s="4" customFormat="1" x14ac:dyDescent="0.3">
      <c r="A50" s="9"/>
      <c r="F50" s="16"/>
      <c r="G50" s="16"/>
      <c r="H50" s="16"/>
      <c r="I50" s="16"/>
      <c r="J50" s="16"/>
      <c r="K50" s="16"/>
      <c r="L50" s="16"/>
      <c r="M50" s="14"/>
      <c r="N50" s="14"/>
      <c r="O50" s="14"/>
    </row>
    <row r="51" spans="1:15" s="4" customFormat="1" x14ac:dyDescent="0.3">
      <c r="A51" s="9"/>
      <c r="F51" s="12" t="s">
        <v>12</v>
      </c>
      <c r="G51" s="17">
        <f>SUM(G10:G49)</f>
        <v>400000</v>
      </c>
    </row>
    <row r="52" spans="1:15" s="4" customFormat="1" x14ac:dyDescent="0.3">
      <c r="A52" s="9"/>
    </row>
    <row r="53" spans="1:15" s="4" customFormat="1" x14ac:dyDescent="0.3">
      <c r="A53" s="9"/>
    </row>
    <row r="54" spans="1:15" s="4" customFormat="1" x14ac:dyDescent="0.3">
      <c r="A54" s="9"/>
    </row>
    <row r="55" spans="1:15" s="4" customFormat="1" x14ac:dyDescent="0.3">
      <c r="A55" s="9"/>
    </row>
    <row r="56" spans="1:15" s="4" customFormat="1" x14ac:dyDescent="0.3">
      <c r="A56" s="9"/>
    </row>
    <row r="57" spans="1:15" s="4" customFormat="1" x14ac:dyDescent="0.3">
      <c r="A57" s="9"/>
    </row>
    <row r="58" spans="1:15" s="4" customFormat="1" x14ac:dyDescent="0.3">
      <c r="A58" s="9"/>
    </row>
    <row r="59" spans="1:15" s="4" customFormat="1" x14ac:dyDescent="0.3">
      <c r="A59" s="9"/>
    </row>
    <row r="60" spans="1:15" s="4" customFormat="1" x14ac:dyDescent="0.3">
      <c r="A60" s="9"/>
    </row>
    <row r="61" spans="1:15" s="4" customFormat="1" x14ac:dyDescent="0.3">
      <c r="A61" s="9"/>
    </row>
    <row r="62" spans="1:15" s="4" customFormat="1" x14ac:dyDescent="0.3">
      <c r="A62" s="9"/>
    </row>
    <row r="63" spans="1:15" s="4" customFormat="1" x14ac:dyDescent="0.3">
      <c r="A63" s="9"/>
    </row>
    <row r="64" spans="1:15" s="4" customFormat="1" x14ac:dyDescent="0.3">
      <c r="A64" s="9"/>
    </row>
    <row r="65" spans="1:1" s="4" customFormat="1" x14ac:dyDescent="0.3">
      <c r="A65" s="9"/>
    </row>
    <row r="66" spans="1:1" s="4" customFormat="1" x14ac:dyDescent="0.3">
      <c r="A66" s="9"/>
    </row>
    <row r="67" spans="1:1" s="4" customFormat="1" x14ac:dyDescent="0.3">
      <c r="A67" s="9"/>
    </row>
    <row r="68" spans="1:1" s="4" customFormat="1" x14ac:dyDescent="0.3">
      <c r="A68" s="9"/>
    </row>
    <row r="69" spans="1:1" s="4" customFormat="1" x14ac:dyDescent="0.3">
      <c r="A69" s="9"/>
    </row>
    <row r="70" spans="1:1" s="4" customFormat="1" x14ac:dyDescent="0.3">
      <c r="A70" s="9"/>
    </row>
    <row r="71" spans="1:1" s="4" customFormat="1" x14ac:dyDescent="0.3">
      <c r="A71" s="9"/>
    </row>
    <row r="72" spans="1:1" s="4" customFormat="1" x14ac:dyDescent="0.3">
      <c r="A72" s="9"/>
    </row>
    <row r="73" spans="1:1" s="4" customFormat="1" x14ac:dyDescent="0.3">
      <c r="A73" s="9"/>
    </row>
    <row r="74" spans="1:1" s="4" customFormat="1" x14ac:dyDescent="0.3">
      <c r="A74" s="9"/>
    </row>
    <row r="75" spans="1:1" s="4" customFormat="1" x14ac:dyDescent="0.3">
      <c r="A75" s="9"/>
    </row>
    <row r="76" spans="1:1" s="4" customFormat="1" x14ac:dyDescent="0.3">
      <c r="A76" s="9"/>
    </row>
    <row r="77" spans="1:1" s="4" customFormat="1" x14ac:dyDescent="0.3">
      <c r="A77" s="9"/>
    </row>
    <row r="78" spans="1:1" s="4" customFormat="1" x14ac:dyDescent="0.3">
      <c r="A78" s="9"/>
    </row>
    <row r="79" spans="1:1" s="4" customFormat="1" x14ac:dyDescent="0.3">
      <c r="A79" s="9"/>
    </row>
    <row r="80" spans="1:1" s="4" customFormat="1" x14ac:dyDescent="0.3">
      <c r="A80" s="9"/>
    </row>
    <row r="81" spans="1:1" s="4" customFormat="1" x14ac:dyDescent="0.3">
      <c r="A81" s="9"/>
    </row>
    <row r="82" spans="1:1" s="4" customFormat="1" x14ac:dyDescent="0.3">
      <c r="A82" s="9"/>
    </row>
    <row r="83" spans="1:1" s="4" customFormat="1" x14ac:dyDescent="0.3">
      <c r="A83" s="9"/>
    </row>
    <row r="84" spans="1:1" s="4" customFormat="1" x14ac:dyDescent="0.3">
      <c r="A84" s="9"/>
    </row>
    <row r="85" spans="1:1" s="4" customFormat="1" x14ac:dyDescent="0.3">
      <c r="A85" s="9"/>
    </row>
    <row r="86" spans="1:1" s="4" customFormat="1" x14ac:dyDescent="0.3">
      <c r="A86" s="9"/>
    </row>
    <row r="87" spans="1:1" s="4" customFormat="1" x14ac:dyDescent="0.3">
      <c r="A87" s="9"/>
    </row>
    <row r="88" spans="1:1" s="4" customFormat="1" x14ac:dyDescent="0.3">
      <c r="A88" s="9"/>
    </row>
    <row r="89" spans="1:1" s="4" customFormat="1" x14ac:dyDescent="0.3">
      <c r="A89" s="9"/>
    </row>
    <row r="90" spans="1:1" s="4" customFormat="1" x14ac:dyDescent="0.3">
      <c r="A90" s="9"/>
    </row>
    <row r="91" spans="1:1" s="4" customFormat="1" x14ac:dyDescent="0.3">
      <c r="A91" s="9"/>
    </row>
    <row r="92" spans="1:1" s="4" customFormat="1" x14ac:dyDescent="0.3">
      <c r="A92" s="9"/>
    </row>
    <row r="93" spans="1:1" s="4" customFormat="1" x14ac:dyDescent="0.3">
      <c r="A93" s="9"/>
    </row>
    <row r="94" spans="1:1" s="4" customFormat="1" x14ac:dyDescent="0.3">
      <c r="A94" s="9"/>
    </row>
    <row r="95" spans="1:1" s="4" customFormat="1" x14ac:dyDescent="0.3">
      <c r="A95" s="9"/>
    </row>
    <row r="96" spans="1:1" s="4" customFormat="1" x14ac:dyDescent="0.3">
      <c r="A96" s="9"/>
    </row>
    <row r="97" spans="1:1" s="4" customFormat="1" x14ac:dyDescent="0.3">
      <c r="A97" s="9"/>
    </row>
    <row r="98" spans="1:1" s="4" customFormat="1" x14ac:dyDescent="0.3">
      <c r="A98" s="9"/>
    </row>
    <row r="99" spans="1:1" s="4" customFormat="1" x14ac:dyDescent="0.3">
      <c r="A99" s="9"/>
    </row>
    <row r="100" spans="1:1" s="4" customFormat="1" x14ac:dyDescent="0.3">
      <c r="A100" s="9"/>
    </row>
    <row r="101" spans="1:1" s="4" customFormat="1" x14ac:dyDescent="0.3">
      <c r="A101" s="9"/>
    </row>
    <row r="102" spans="1:1" s="4" customFormat="1" x14ac:dyDescent="0.3">
      <c r="A102" s="9"/>
    </row>
    <row r="103" spans="1:1" s="4" customFormat="1" x14ac:dyDescent="0.3">
      <c r="A103" s="9"/>
    </row>
    <row r="104" spans="1:1" s="4" customFormat="1" x14ac:dyDescent="0.3">
      <c r="A104" s="9"/>
    </row>
    <row r="105" spans="1:1" s="4" customFormat="1" x14ac:dyDescent="0.3">
      <c r="A105" s="9"/>
    </row>
    <row r="106" spans="1:1" s="4" customFormat="1" x14ac:dyDescent="0.3">
      <c r="A106" s="9"/>
    </row>
    <row r="107" spans="1:1" s="4" customFormat="1" x14ac:dyDescent="0.3">
      <c r="A107" s="9"/>
    </row>
    <row r="108" spans="1:1" s="4" customFormat="1" x14ac:dyDescent="0.3">
      <c r="A108" s="9"/>
    </row>
    <row r="109" spans="1:1" s="4" customFormat="1" x14ac:dyDescent="0.3">
      <c r="A109" s="9"/>
    </row>
    <row r="110" spans="1:1" s="4" customFormat="1" x14ac:dyDescent="0.3">
      <c r="A110" s="9"/>
    </row>
    <row r="111" spans="1:1" s="4" customFormat="1" x14ac:dyDescent="0.3">
      <c r="A111" s="9"/>
    </row>
    <row r="112" spans="1:1" s="4" customFormat="1" x14ac:dyDescent="0.3">
      <c r="A112" s="9"/>
    </row>
    <row r="113" spans="1:1" s="4" customFormat="1" x14ac:dyDescent="0.3">
      <c r="A113" s="9"/>
    </row>
    <row r="114" spans="1:1" s="4" customFormat="1" x14ac:dyDescent="0.3">
      <c r="A114" s="9"/>
    </row>
    <row r="115" spans="1:1" s="4" customFormat="1" x14ac:dyDescent="0.3">
      <c r="A115" s="9"/>
    </row>
    <row r="116" spans="1:1" s="4" customFormat="1" x14ac:dyDescent="0.3">
      <c r="A116" s="9"/>
    </row>
    <row r="117" spans="1:1" s="4" customFormat="1" x14ac:dyDescent="0.3">
      <c r="A117" s="9"/>
    </row>
    <row r="118" spans="1:1" s="4" customFormat="1" x14ac:dyDescent="0.3">
      <c r="A118" s="9"/>
    </row>
    <row r="119" spans="1:1" s="4" customFormat="1" x14ac:dyDescent="0.3">
      <c r="A119" s="9"/>
    </row>
    <row r="120" spans="1:1" s="4" customFormat="1" x14ac:dyDescent="0.3">
      <c r="A120" s="9"/>
    </row>
    <row r="121" spans="1:1" s="4" customFormat="1" x14ac:dyDescent="0.3">
      <c r="A121" s="9"/>
    </row>
    <row r="122" spans="1:1" s="4" customFormat="1" x14ac:dyDescent="0.3">
      <c r="A122" s="9"/>
    </row>
    <row r="123" spans="1:1" s="4" customFormat="1" x14ac:dyDescent="0.3">
      <c r="A123" s="9"/>
    </row>
    <row r="124" spans="1:1" s="4" customFormat="1" x14ac:dyDescent="0.3">
      <c r="A124" s="9"/>
    </row>
    <row r="125" spans="1:1" s="4" customFormat="1" x14ac:dyDescent="0.3">
      <c r="A125" s="9"/>
    </row>
    <row r="126" spans="1:1" s="4" customFormat="1" x14ac:dyDescent="0.3">
      <c r="A126" s="9"/>
    </row>
    <row r="127" spans="1:1" s="4" customFormat="1" x14ac:dyDescent="0.3">
      <c r="A127" s="9"/>
    </row>
    <row r="128" spans="1:1" s="4" customFormat="1" x14ac:dyDescent="0.3">
      <c r="A128" s="9"/>
    </row>
    <row r="129" spans="1:1" s="4" customFormat="1" x14ac:dyDescent="0.3">
      <c r="A129" s="9"/>
    </row>
    <row r="130" spans="1:1" s="4" customFormat="1" x14ac:dyDescent="0.3">
      <c r="A130" s="9"/>
    </row>
    <row r="131" spans="1:1" s="4" customFormat="1" x14ac:dyDescent="0.3">
      <c r="A131" s="9"/>
    </row>
    <row r="132" spans="1:1" s="4" customFormat="1" x14ac:dyDescent="0.3">
      <c r="A132" s="9"/>
    </row>
    <row r="133" spans="1:1" s="4" customFormat="1" x14ac:dyDescent="0.3">
      <c r="A133" s="9"/>
    </row>
    <row r="134" spans="1:1" s="4" customFormat="1" x14ac:dyDescent="0.3">
      <c r="A134" s="9"/>
    </row>
    <row r="135" spans="1:1" s="4" customFormat="1" x14ac:dyDescent="0.3">
      <c r="A135" s="9"/>
    </row>
    <row r="136" spans="1:1" s="4" customFormat="1" x14ac:dyDescent="0.3">
      <c r="A136" s="9"/>
    </row>
    <row r="137" spans="1:1" s="4" customFormat="1" x14ac:dyDescent="0.3">
      <c r="A137" s="9"/>
    </row>
    <row r="138" spans="1:1" s="4" customFormat="1" x14ac:dyDescent="0.3">
      <c r="A138" s="9"/>
    </row>
    <row r="139" spans="1:1" s="4" customFormat="1" x14ac:dyDescent="0.3">
      <c r="A139" s="9"/>
    </row>
    <row r="140" spans="1:1" s="4" customFormat="1" x14ac:dyDescent="0.3">
      <c r="A140" s="9"/>
    </row>
    <row r="141" spans="1:1" s="4" customFormat="1" x14ac:dyDescent="0.3">
      <c r="A141" s="9"/>
    </row>
    <row r="142" spans="1:1" s="4" customFormat="1" x14ac:dyDescent="0.3">
      <c r="A142" s="9"/>
    </row>
    <row r="143" spans="1:1" s="4" customFormat="1" x14ac:dyDescent="0.3">
      <c r="A143" s="9"/>
    </row>
    <row r="144" spans="1:1" s="4" customFormat="1" x14ac:dyDescent="0.3">
      <c r="A144" s="9"/>
    </row>
    <row r="145" spans="1:1" s="4" customFormat="1" x14ac:dyDescent="0.3">
      <c r="A145" s="9"/>
    </row>
    <row r="146" spans="1:1" s="4" customFormat="1" x14ac:dyDescent="0.3">
      <c r="A146" s="9"/>
    </row>
    <row r="147" spans="1:1" s="4" customFormat="1" x14ac:dyDescent="0.3">
      <c r="A147" s="9"/>
    </row>
    <row r="148" spans="1:1" s="4" customFormat="1" x14ac:dyDescent="0.3">
      <c r="A148" s="9"/>
    </row>
    <row r="149" spans="1:1" s="4" customFormat="1" x14ac:dyDescent="0.3">
      <c r="A149" s="9"/>
    </row>
    <row r="150" spans="1:1" s="4" customFormat="1" x14ac:dyDescent="0.3">
      <c r="A150" s="9"/>
    </row>
    <row r="151" spans="1:1" s="4" customFormat="1" x14ac:dyDescent="0.3">
      <c r="A151" s="9"/>
    </row>
    <row r="152" spans="1:1" s="4" customFormat="1" x14ac:dyDescent="0.3">
      <c r="A152" s="9"/>
    </row>
    <row r="153" spans="1:1" s="4" customFormat="1" x14ac:dyDescent="0.3">
      <c r="A153" s="9"/>
    </row>
    <row r="154" spans="1:1" s="4" customFormat="1" x14ac:dyDescent="0.3">
      <c r="A154" s="9"/>
    </row>
    <row r="155" spans="1:1" s="4" customFormat="1" x14ac:dyDescent="0.3">
      <c r="A155" s="9"/>
    </row>
    <row r="156" spans="1:1" s="4" customFormat="1" x14ac:dyDescent="0.3">
      <c r="A156" s="9"/>
    </row>
  </sheetData>
  <mergeCells count="2">
    <mergeCell ref="F4:N5"/>
    <mergeCell ref="A4:B5"/>
  </mergeCells>
  <hyperlinks>
    <hyperlink ref="A4:B5" r:id="rId1" display="Newsletter sign-up" xr:uid="{0D569F3D-FEFB-4F23-81DA-A3158209577C}"/>
  </hyperlink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06F27-F631-4A02-9B90-F9A6CFB9A99B}">
  <dimension ref="A1:AX158"/>
  <sheetViews>
    <sheetView zoomScaleNormal="100" workbookViewId="0">
      <selection activeCell="A4" sqref="A4:B5"/>
    </sheetView>
  </sheetViews>
  <sheetFormatPr defaultRowHeight="14.4" x14ac:dyDescent="0.3"/>
  <cols>
    <col min="1" max="1" width="9.44140625" style="9" customWidth="1"/>
    <col min="2" max="2" width="22.6640625" style="4" customWidth="1"/>
    <col min="3" max="3" width="3" style="4" customWidth="1"/>
    <col min="4" max="4" width="24.21875" customWidth="1"/>
    <col min="5" max="5" width="12.109375" bestFit="1" customWidth="1"/>
    <col min="6" max="6" width="17" bestFit="1" customWidth="1"/>
    <col min="7" max="7" width="20.21875" bestFit="1" customWidth="1"/>
    <col min="8" max="11" width="20.21875" customWidth="1"/>
    <col min="12" max="12" width="29.5546875" bestFit="1" customWidth="1"/>
    <col min="13" max="13" width="34.33203125" bestFit="1" customWidth="1"/>
    <col min="14" max="14" width="20" bestFit="1" customWidth="1"/>
    <col min="15" max="50" width="8.88671875" style="4"/>
  </cols>
  <sheetData>
    <row r="1" spans="1:14" s="4" customFormat="1" x14ac:dyDescent="0.3">
      <c r="A1" s="9"/>
    </row>
    <row r="2" spans="1:14" s="4" customFormat="1" x14ac:dyDescent="0.3">
      <c r="A2" s="9"/>
    </row>
    <row r="3" spans="1:14" s="4" customFormat="1" x14ac:dyDescent="0.3">
      <c r="A3" s="9"/>
    </row>
    <row r="4" spans="1:14" s="4" customFormat="1" x14ac:dyDescent="0.3">
      <c r="A4" s="29" t="s">
        <v>31</v>
      </c>
      <c r="B4" s="29"/>
      <c r="D4" s="23" t="s">
        <v>27</v>
      </c>
      <c r="E4" s="24"/>
      <c r="F4" s="24"/>
      <c r="G4" s="24"/>
      <c r="H4" s="24"/>
      <c r="I4" s="24"/>
      <c r="J4" s="24"/>
      <c r="K4" s="24"/>
      <c r="L4" s="24"/>
      <c r="M4" s="25"/>
    </row>
    <row r="5" spans="1:14" s="4" customFormat="1" ht="27.6" customHeight="1" x14ac:dyDescent="0.3">
      <c r="A5" s="29"/>
      <c r="B5" s="29"/>
      <c r="D5" s="26"/>
      <c r="E5" s="27"/>
      <c r="F5" s="27"/>
      <c r="G5" s="27"/>
      <c r="H5" s="27"/>
      <c r="I5" s="27"/>
      <c r="J5" s="27"/>
      <c r="K5" s="27"/>
      <c r="L5" s="27"/>
      <c r="M5" s="28"/>
    </row>
    <row r="6" spans="1:14" s="4" customFormat="1" x14ac:dyDescent="0.3">
      <c r="A6" s="9"/>
      <c r="D6" s="10"/>
      <c r="E6" s="10"/>
      <c r="F6" s="10"/>
      <c r="G6" s="10"/>
      <c r="H6" s="10"/>
      <c r="I6" s="10"/>
      <c r="J6" s="10"/>
      <c r="K6" s="10"/>
      <c r="L6" s="10"/>
      <c r="M6" s="10"/>
    </row>
    <row r="7" spans="1:14" s="4" customFormat="1" x14ac:dyDescent="0.3">
      <c r="A7" s="9"/>
      <c r="D7" s="18" t="s">
        <v>28</v>
      </c>
      <c r="E7" s="19">
        <v>20000</v>
      </c>
      <c r="F7" s="10"/>
      <c r="G7" s="10"/>
      <c r="H7" s="10"/>
      <c r="I7" s="10"/>
      <c r="J7" s="10"/>
      <c r="K7" s="10"/>
      <c r="L7" s="10"/>
      <c r="M7" s="10"/>
    </row>
    <row r="8" spans="1:14" s="4" customFormat="1" x14ac:dyDescent="0.3">
      <c r="A8" s="9"/>
      <c r="D8" s="10"/>
      <c r="E8" s="10"/>
      <c r="F8" s="10"/>
      <c r="G8" s="10"/>
      <c r="H8" s="10"/>
      <c r="I8" s="10"/>
      <c r="J8" s="10"/>
      <c r="K8" s="10"/>
      <c r="L8" s="10"/>
      <c r="M8" s="10"/>
    </row>
    <row r="9" spans="1:14" s="4" customFormat="1" x14ac:dyDescent="0.3">
      <c r="A9" s="9"/>
      <c r="D9" s="11" t="s">
        <v>23</v>
      </c>
      <c r="E9" s="15">
        <v>0</v>
      </c>
      <c r="F9" s="14"/>
      <c r="G9" s="11" t="s">
        <v>24</v>
      </c>
      <c r="H9" s="15">
        <v>0.05</v>
      </c>
      <c r="I9" s="5"/>
      <c r="J9" s="11" t="s">
        <v>25</v>
      </c>
      <c r="K9" s="15">
        <v>0</v>
      </c>
      <c r="L9" s="5"/>
    </row>
    <row r="10" spans="1:14" s="4" customFormat="1" x14ac:dyDescent="0.3">
      <c r="A10" s="9"/>
      <c r="D10" s="5"/>
      <c r="E10" s="5"/>
      <c r="F10" s="5"/>
      <c r="G10" s="5"/>
      <c r="H10" s="5"/>
      <c r="I10" s="5"/>
      <c r="J10" s="5"/>
      <c r="K10" s="5"/>
      <c r="L10" s="5"/>
    </row>
    <row r="11" spans="1:14" s="4" customFormat="1" x14ac:dyDescent="0.3">
      <c r="A11" s="3" t="s">
        <v>15</v>
      </c>
      <c r="B11" s="3" t="s">
        <v>14</v>
      </c>
      <c r="D11" s="3" t="s">
        <v>3</v>
      </c>
      <c r="E11" s="3" t="s">
        <v>0</v>
      </c>
      <c r="F11" s="3" t="s">
        <v>2</v>
      </c>
      <c r="G11" s="3" t="s">
        <v>5</v>
      </c>
      <c r="H11" s="3" t="s">
        <v>8</v>
      </c>
      <c r="I11" s="3" t="s">
        <v>1</v>
      </c>
      <c r="J11" s="3" t="s">
        <v>9</v>
      </c>
      <c r="K11" s="3" t="s">
        <v>10</v>
      </c>
      <c r="L11" s="3" t="s">
        <v>6</v>
      </c>
      <c r="M11" s="3" t="s">
        <v>7</v>
      </c>
      <c r="N11" s="3" t="s">
        <v>11</v>
      </c>
    </row>
    <row r="12" spans="1:14" s="4" customFormat="1" x14ac:dyDescent="0.3">
      <c r="A12" s="12" t="s">
        <v>16</v>
      </c>
      <c r="B12" s="13">
        <v>0</v>
      </c>
      <c r="D12" s="1">
        <f>SUM(E7)</f>
        <v>20000</v>
      </c>
      <c r="E12" s="1">
        <f>SUM($B$12)</f>
        <v>0</v>
      </c>
      <c r="F12" s="1">
        <f>SUM(E12*$E$9)</f>
        <v>0</v>
      </c>
      <c r="G12" s="1">
        <f>SUM(D12*$E$9)</f>
        <v>0</v>
      </c>
      <c r="H12" s="1">
        <f t="shared" ref="H12:H51" si="0">SUM((D12+F12+G12)*($H$9))</f>
        <v>1000</v>
      </c>
      <c r="I12" s="1">
        <f>SUM(D12+F12+G12+H12)</f>
        <v>21000</v>
      </c>
      <c r="J12" s="1">
        <f t="shared" ref="J12:J51" si="1">SUM(I12*$K$9)</f>
        <v>0</v>
      </c>
      <c r="K12" s="1">
        <f>SUM(I12-J12)</f>
        <v>21000</v>
      </c>
      <c r="L12" s="2" t="s">
        <v>4</v>
      </c>
      <c r="M12" s="7" t="s">
        <v>4</v>
      </c>
      <c r="N12" s="7" t="s">
        <v>4</v>
      </c>
    </row>
    <row r="13" spans="1:14" s="4" customFormat="1" x14ac:dyDescent="0.3">
      <c r="A13" s="12" t="s">
        <v>17</v>
      </c>
      <c r="B13" s="13">
        <v>0</v>
      </c>
      <c r="D13" s="1">
        <f>SUM(I12)</f>
        <v>21000</v>
      </c>
      <c r="E13" s="1">
        <f t="shared" ref="E13:E16" si="2">SUM($B$12)</f>
        <v>0</v>
      </c>
      <c r="F13" s="1">
        <f t="shared" ref="F13:F51" si="3">SUM(E13*$E$9)</f>
        <v>0</v>
      </c>
      <c r="G13" s="1">
        <f>SUM((D13-J12)*$E$9)</f>
        <v>0</v>
      </c>
      <c r="H13" s="1">
        <f t="shared" si="0"/>
        <v>1050</v>
      </c>
      <c r="I13" s="1">
        <f t="shared" ref="I13:I51" si="4">SUM(D13+F13+G13+H13)</f>
        <v>22050</v>
      </c>
      <c r="J13" s="1">
        <f t="shared" si="1"/>
        <v>0</v>
      </c>
      <c r="K13" s="1">
        <f t="shared" ref="K13:K51" si="5">SUM(I13-J13)</f>
        <v>22050</v>
      </c>
      <c r="L13" s="6">
        <f>SUM(F13/(I13-D13))</f>
        <v>0</v>
      </c>
      <c r="M13" s="6">
        <f>SUM(G13/((I13-D13)))</f>
        <v>0</v>
      </c>
      <c r="N13" s="6">
        <f>SUM(H13/(I13-D13))</f>
        <v>1</v>
      </c>
    </row>
    <row r="14" spans="1:14" s="4" customFormat="1" x14ac:dyDescent="0.3">
      <c r="A14" s="12" t="s">
        <v>18</v>
      </c>
      <c r="B14" s="13">
        <v>0</v>
      </c>
      <c r="D14" s="1">
        <f t="shared" ref="D14:D51" si="6">SUM(I13)</f>
        <v>22050</v>
      </c>
      <c r="E14" s="1">
        <f t="shared" si="2"/>
        <v>0</v>
      </c>
      <c r="F14" s="1">
        <f t="shared" si="3"/>
        <v>0</v>
      </c>
      <c r="G14" s="1">
        <f t="shared" ref="G14:G51" si="7">SUM((D14-J13)*$E$9)</f>
        <v>0</v>
      </c>
      <c r="H14" s="1">
        <f t="shared" si="0"/>
        <v>1102.5</v>
      </c>
      <c r="I14" s="1">
        <f t="shared" si="4"/>
        <v>23152.5</v>
      </c>
      <c r="J14" s="1">
        <f t="shared" si="1"/>
        <v>0</v>
      </c>
      <c r="K14" s="1">
        <f t="shared" si="5"/>
        <v>23152.5</v>
      </c>
      <c r="L14" s="6">
        <f t="shared" ref="L14:L51" si="8">SUM(F14/(I14-D14))</f>
        <v>0</v>
      </c>
      <c r="M14" s="6">
        <f t="shared" ref="M14:M51" si="9">SUM(G14/((I14-D14)))</f>
        <v>0</v>
      </c>
      <c r="N14" s="6">
        <f t="shared" ref="N14:N51" si="10">SUM(H14/(I14-D14))</f>
        <v>1</v>
      </c>
    </row>
    <row r="15" spans="1:14" s="4" customFormat="1" x14ac:dyDescent="0.3">
      <c r="A15" s="12" t="s">
        <v>19</v>
      </c>
      <c r="B15" s="13">
        <v>0</v>
      </c>
      <c r="D15" s="1">
        <f t="shared" si="6"/>
        <v>23152.5</v>
      </c>
      <c r="E15" s="1">
        <f t="shared" si="2"/>
        <v>0</v>
      </c>
      <c r="F15" s="1">
        <f t="shared" si="3"/>
        <v>0</v>
      </c>
      <c r="G15" s="1">
        <f t="shared" si="7"/>
        <v>0</v>
      </c>
      <c r="H15" s="1">
        <f t="shared" si="0"/>
        <v>1157.625</v>
      </c>
      <c r="I15" s="1">
        <f t="shared" si="4"/>
        <v>24310.125</v>
      </c>
      <c r="J15" s="1">
        <f t="shared" si="1"/>
        <v>0</v>
      </c>
      <c r="K15" s="1">
        <f t="shared" si="5"/>
        <v>24310.125</v>
      </c>
      <c r="L15" s="6">
        <f t="shared" si="8"/>
        <v>0</v>
      </c>
      <c r="M15" s="6">
        <f t="shared" si="9"/>
        <v>0</v>
      </c>
      <c r="N15" s="6">
        <f t="shared" si="10"/>
        <v>1</v>
      </c>
    </row>
    <row r="16" spans="1:14" s="4" customFormat="1" x14ac:dyDescent="0.3">
      <c r="A16" s="12" t="s">
        <v>20</v>
      </c>
      <c r="B16" s="13">
        <v>0</v>
      </c>
      <c r="D16" s="1">
        <f t="shared" si="6"/>
        <v>24310.125</v>
      </c>
      <c r="E16" s="1">
        <f t="shared" si="2"/>
        <v>0</v>
      </c>
      <c r="F16" s="1">
        <f t="shared" si="3"/>
        <v>0</v>
      </c>
      <c r="G16" s="1">
        <f t="shared" si="7"/>
        <v>0</v>
      </c>
      <c r="H16" s="1">
        <f t="shared" si="0"/>
        <v>1215.5062500000001</v>
      </c>
      <c r="I16" s="1">
        <f t="shared" si="4"/>
        <v>25525.631249999999</v>
      </c>
      <c r="J16" s="1">
        <f t="shared" si="1"/>
        <v>0</v>
      </c>
      <c r="K16" s="1">
        <f t="shared" si="5"/>
        <v>25525.631249999999</v>
      </c>
      <c r="L16" s="6">
        <f t="shared" si="8"/>
        <v>0</v>
      </c>
      <c r="M16" s="6">
        <f t="shared" si="9"/>
        <v>0</v>
      </c>
      <c r="N16" s="6">
        <f t="shared" si="10"/>
        <v>1.0000000000000013</v>
      </c>
    </row>
    <row r="17" spans="1:14" s="4" customFormat="1" x14ac:dyDescent="0.3">
      <c r="A17" s="12" t="s">
        <v>21</v>
      </c>
      <c r="B17" s="13">
        <v>0</v>
      </c>
      <c r="D17" s="1">
        <f t="shared" si="6"/>
        <v>25525.631249999999</v>
      </c>
      <c r="E17" s="1">
        <f>SUM($B$13)</f>
        <v>0</v>
      </c>
      <c r="F17" s="1">
        <f t="shared" si="3"/>
        <v>0</v>
      </c>
      <c r="G17" s="1">
        <f t="shared" si="7"/>
        <v>0</v>
      </c>
      <c r="H17" s="1">
        <f t="shared" si="0"/>
        <v>1276.2815625000001</v>
      </c>
      <c r="I17" s="1">
        <f t="shared" si="4"/>
        <v>26801.912812499999</v>
      </c>
      <c r="J17" s="1">
        <f t="shared" si="1"/>
        <v>0</v>
      </c>
      <c r="K17" s="1">
        <f t="shared" si="5"/>
        <v>26801.912812499999</v>
      </c>
      <c r="L17" s="6">
        <f t="shared" si="8"/>
        <v>0</v>
      </c>
      <c r="M17" s="6">
        <f t="shared" si="9"/>
        <v>0</v>
      </c>
      <c r="N17" s="6">
        <f t="shared" si="10"/>
        <v>0.99999999999999978</v>
      </c>
    </row>
    <row r="18" spans="1:14" s="4" customFormat="1" x14ac:dyDescent="0.3">
      <c r="A18" s="12" t="s">
        <v>22</v>
      </c>
      <c r="B18" s="13">
        <v>0</v>
      </c>
      <c r="D18" s="1">
        <f t="shared" si="6"/>
        <v>26801.912812499999</v>
      </c>
      <c r="E18" s="1">
        <f t="shared" ref="E18:E21" si="11">SUM($B$13)</f>
        <v>0</v>
      </c>
      <c r="F18" s="1">
        <f t="shared" si="3"/>
        <v>0</v>
      </c>
      <c r="G18" s="1">
        <f t="shared" si="7"/>
        <v>0</v>
      </c>
      <c r="H18" s="1">
        <f t="shared" si="0"/>
        <v>1340.095640625</v>
      </c>
      <c r="I18" s="1">
        <f t="shared" si="4"/>
        <v>28142.008453125</v>
      </c>
      <c r="J18" s="1">
        <f t="shared" si="1"/>
        <v>0</v>
      </c>
      <c r="K18" s="1">
        <f t="shared" si="5"/>
        <v>28142.008453125</v>
      </c>
      <c r="L18" s="6">
        <f t="shared" si="8"/>
        <v>0</v>
      </c>
      <c r="M18" s="6">
        <f t="shared" si="9"/>
        <v>0</v>
      </c>
      <c r="N18" s="6">
        <f t="shared" si="10"/>
        <v>0.99999999999999944</v>
      </c>
    </row>
    <row r="19" spans="1:14" s="4" customFormat="1" x14ac:dyDescent="0.3">
      <c r="A19" s="9"/>
      <c r="D19" s="1">
        <f t="shared" si="6"/>
        <v>28142.008453125</v>
      </c>
      <c r="E19" s="1">
        <f t="shared" si="11"/>
        <v>0</v>
      </c>
      <c r="F19" s="1">
        <f t="shared" si="3"/>
        <v>0</v>
      </c>
      <c r="G19" s="1">
        <f t="shared" si="7"/>
        <v>0</v>
      </c>
      <c r="H19" s="1">
        <f t="shared" si="0"/>
        <v>1407.10042265625</v>
      </c>
      <c r="I19" s="1">
        <f t="shared" si="4"/>
        <v>29549.10887578125</v>
      </c>
      <c r="J19" s="1">
        <f t="shared" si="1"/>
        <v>0</v>
      </c>
      <c r="K19" s="1">
        <f t="shared" si="5"/>
        <v>29549.10887578125</v>
      </c>
      <c r="L19" s="6">
        <f t="shared" si="8"/>
        <v>0</v>
      </c>
      <c r="M19" s="6">
        <f t="shared" si="9"/>
        <v>0</v>
      </c>
      <c r="N19" s="6">
        <f t="shared" si="10"/>
        <v>0.99999999999999933</v>
      </c>
    </row>
    <row r="20" spans="1:14" s="4" customFormat="1" x14ac:dyDescent="0.3">
      <c r="A20" s="9"/>
      <c r="B20" s="20"/>
      <c r="D20" s="1">
        <f t="shared" si="6"/>
        <v>29549.10887578125</v>
      </c>
      <c r="E20" s="1">
        <f t="shared" si="11"/>
        <v>0</v>
      </c>
      <c r="F20" s="1">
        <f t="shared" si="3"/>
        <v>0</v>
      </c>
      <c r="G20" s="1">
        <f t="shared" si="7"/>
        <v>0</v>
      </c>
      <c r="H20" s="1">
        <f t="shared" si="0"/>
        <v>1477.4554437890627</v>
      </c>
      <c r="I20" s="1">
        <f t="shared" si="4"/>
        <v>31026.564319570312</v>
      </c>
      <c r="J20" s="1">
        <f t="shared" si="1"/>
        <v>0</v>
      </c>
      <c r="K20" s="1">
        <f t="shared" si="5"/>
        <v>31026.564319570312</v>
      </c>
      <c r="L20" s="6">
        <f t="shared" si="8"/>
        <v>0</v>
      </c>
      <c r="M20" s="6">
        <f t="shared" si="9"/>
        <v>0</v>
      </c>
      <c r="N20" s="6">
        <f t="shared" si="10"/>
        <v>1.0000000000000004</v>
      </c>
    </row>
    <row r="21" spans="1:14" s="4" customFormat="1" x14ac:dyDescent="0.3">
      <c r="A21" s="9"/>
      <c r="B21" s="14"/>
      <c r="D21" s="1">
        <f t="shared" si="6"/>
        <v>31026.564319570312</v>
      </c>
      <c r="E21" s="1">
        <f t="shared" si="11"/>
        <v>0</v>
      </c>
      <c r="F21" s="1">
        <f t="shared" si="3"/>
        <v>0</v>
      </c>
      <c r="G21" s="1">
        <f t="shared" si="7"/>
        <v>0</v>
      </c>
      <c r="H21" s="1">
        <f t="shared" si="0"/>
        <v>1551.3282159785158</v>
      </c>
      <c r="I21" s="1">
        <f t="shared" si="4"/>
        <v>32577.892535548828</v>
      </c>
      <c r="J21" s="1">
        <f t="shared" si="1"/>
        <v>0</v>
      </c>
      <c r="K21" s="1">
        <f t="shared" si="5"/>
        <v>32577.892535548828</v>
      </c>
      <c r="L21" s="6">
        <f t="shared" si="8"/>
        <v>0</v>
      </c>
      <c r="M21" s="6">
        <f t="shared" si="9"/>
        <v>0</v>
      </c>
      <c r="N21" s="6">
        <f t="shared" si="10"/>
        <v>1</v>
      </c>
    </row>
    <row r="22" spans="1:14" s="4" customFormat="1" x14ac:dyDescent="0.3">
      <c r="A22" s="9"/>
      <c r="D22" s="1">
        <f t="shared" si="6"/>
        <v>32577.892535548828</v>
      </c>
      <c r="E22" s="1">
        <f>SUM($B$14)</f>
        <v>0</v>
      </c>
      <c r="F22" s="1">
        <f t="shared" si="3"/>
        <v>0</v>
      </c>
      <c r="G22" s="1">
        <f t="shared" si="7"/>
        <v>0</v>
      </c>
      <c r="H22" s="1">
        <f t="shared" si="0"/>
        <v>1628.8946267774415</v>
      </c>
      <c r="I22" s="1">
        <f t="shared" si="4"/>
        <v>34206.787162326269</v>
      </c>
      <c r="J22" s="1">
        <f t="shared" si="1"/>
        <v>0</v>
      </c>
      <c r="K22" s="1">
        <f t="shared" si="5"/>
        <v>34206.787162326269</v>
      </c>
      <c r="L22" s="6">
        <f t="shared" si="8"/>
        <v>0</v>
      </c>
      <c r="M22" s="6">
        <f t="shared" si="9"/>
        <v>0</v>
      </c>
      <c r="N22" s="6">
        <f t="shared" si="10"/>
        <v>1.0000000000000004</v>
      </c>
    </row>
    <row r="23" spans="1:14" s="4" customFormat="1" x14ac:dyDescent="0.3">
      <c r="A23" s="9"/>
      <c r="D23" s="1">
        <f t="shared" si="6"/>
        <v>34206.787162326269</v>
      </c>
      <c r="E23" s="1">
        <f t="shared" ref="E23:E26" si="12">SUM($B$14)</f>
        <v>0</v>
      </c>
      <c r="F23" s="1">
        <f t="shared" si="3"/>
        <v>0</v>
      </c>
      <c r="G23" s="1">
        <f t="shared" si="7"/>
        <v>0</v>
      </c>
      <c r="H23" s="1">
        <f t="shared" si="0"/>
        <v>1710.3393581163136</v>
      </c>
      <c r="I23" s="1">
        <f t="shared" si="4"/>
        <v>35917.12652044258</v>
      </c>
      <c r="J23" s="1">
        <f t="shared" si="1"/>
        <v>0</v>
      </c>
      <c r="K23" s="1">
        <f t="shared" si="5"/>
        <v>35917.12652044258</v>
      </c>
      <c r="L23" s="6">
        <f t="shared" si="8"/>
        <v>0</v>
      </c>
      <c r="M23" s="6">
        <f t="shared" si="9"/>
        <v>0</v>
      </c>
      <c r="N23" s="6">
        <f t="shared" si="10"/>
        <v>1.0000000000000016</v>
      </c>
    </row>
    <row r="24" spans="1:14" s="4" customFormat="1" x14ac:dyDescent="0.3">
      <c r="A24" s="9"/>
      <c r="D24" s="1">
        <f t="shared" si="6"/>
        <v>35917.12652044258</v>
      </c>
      <c r="E24" s="1">
        <f t="shared" si="12"/>
        <v>0</v>
      </c>
      <c r="F24" s="1">
        <f t="shared" si="3"/>
        <v>0</v>
      </c>
      <c r="G24" s="1">
        <f t="shared" si="7"/>
        <v>0</v>
      </c>
      <c r="H24" s="1">
        <f t="shared" si="0"/>
        <v>1795.856326022129</v>
      </c>
      <c r="I24" s="1">
        <f t="shared" si="4"/>
        <v>37712.982846464707</v>
      </c>
      <c r="J24" s="1">
        <f t="shared" si="1"/>
        <v>0</v>
      </c>
      <c r="K24" s="1">
        <f t="shared" si="5"/>
        <v>37712.982846464707</v>
      </c>
      <c r="L24" s="6">
        <f t="shared" si="8"/>
        <v>0</v>
      </c>
      <c r="M24" s="6">
        <f t="shared" si="9"/>
        <v>0</v>
      </c>
      <c r="N24" s="6">
        <f t="shared" si="10"/>
        <v>1.0000000000000011</v>
      </c>
    </row>
    <row r="25" spans="1:14" s="4" customFormat="1" x14ac:dyDescent="0.3">
      <c r="A25" s="9"/>
      <c r="D25" s="1">
        <f t="shared" si="6"/>
        <v>37712.982846464707</v>
      </c>
      <c r="E25" s="1">
        <f t="shared" si="12"/>
        <v>0</v>
      </c>
      <c r="F25" s="1">
        <f t="shared" si="3"/>
        <v>0</v>
      </c>
      <c r="G25" s="1">
        <f t="shared" si="7"/>
        <v>0</v>
      </c>
      <c r="H25" s="1">
        <f t="shared" si="0"/>
        <v>1885.6491423232355</v>
      </c>
      <c r="I25" s="1">
        <f t="shared" si="4"/>
        <v>39598.631988787944</v>
      </c>
      <c r="J25" s="1">
        <f t="shared" si="1"/>
        <v>0</v>
      </c>
      <c r="K25" s="1">
        <f t="shared" si="5"/>
        <v>39598.631988787944</v>
      </c>
      <c r="L25" s="6">
        <f t="shared" si="8"/>
        <v>0</v>
      </c>
      <c r="M25" s="6">
        <f t="shared" si="9"/>
        <v>0</v>
      </c>
      <c r="N25" s="6">
        <f t="shared" si="10"/>
        <v>0.99999999999999956</v>
      </c>
    </row>
    <row r="26" spans="1:14" s="4" customFormat="1" x14ac:dyDescent="0.3">
      <c r="A26" s="9"/>
      <c r="D26" s="1">
        <f t="shared" si="6"/>
        <v>39598.631988787944</v>
      </c>
      <c r="E26" s="1">
        <f t="shared" si="12"/>
        <v>0</v>
      </c>
      <c r="F26" s="1">
        <f t="shared" si="3"/>
        <v>0</v>
      </c>
      <c r="G26" s="1">
        <f t="shared" si="7"/>
        <v>0</v>
      </c>
      <c r="H26" s="1">
        <f t="shared" si="0"/>
        <v>1979.9315994393974</v>
      </c>
      <c r="I26" s="1">
        <f t="shared" si="4"/>
        <v>41578.563588227342</v>
      </c>
      <c r="J26" s="1">
        <f t="shared" si="1"/>
        <v>0</v>
      </c>
      <c r="K26" s="1">
        <f t="shared" si="5"/>
        <v>41578.563588227342</v>
      </c>
      <c r="L26" s="6">
        <f t="shared" si="8"/>
        <v>0</v>
      </c>
      <c r="M26" s="6">
        <f t="shared" si="9"/>
        <v>0</v>
      </c>
      <c r="N26" s="6">
        <f t="shared" si="10"/>
        <v>0.99999999999999956</v>
      </c>
    </row>
    <row r="27" spans="1:14" s="4" customFormat="1" x14ac:dyDescent="0.3">
      <c r="A27" s="9"/>
      <c r="D27" s="1">
        <f t="shared" si="6"/>
        <v>41578.563588227342</v>
      </c>
      <c r="E27" s="1">
        <f>SUM($B$15)</f>
        <v>0</v>
      </c>
      <c r="F27" s="1">
        <f t="shared" si="3"/>
        <v>0</v>
      </c>
      <c r="G27" s="1">
        <f t="shared" si="7"/>
        <v>0</v>
      </c>
      <c r="H27" s="1">
        <f t="shared" si="0"/>
        <v>2078.9281794113672</v>
      </c>
      <c r="I27" s="1">
        <f t="shared" si="4"/>
        <v>43657.491767638712</v>
      </c>
      <c r="J27" s="1">
        <f t="shared" si="1"/>
        <v>0</v>
      </c>
      <c r="K27" s="1">
        <f t="shared" si="5"/>
        <v>43657.491767638712</v>
      </c>
      <c r="L27" s="6">
        <f t="shared" si="8"/>
        <v>0</v>
      </c>
      <c r="M27" s="6">
        <f t="shared" si="9"/>
        <v>0</v>
      </c>
      <c r="N27" s="6">
        <f t="shared" si="10"/>
        <v>0.99999999999999845</v>
      </c>
    </row>
    <row r="28" spans="1:14" s="4" customFormat="1" x14ac:dyDescent="0.3">
      <c r="A28" s="9"/>
      <c r="D28" s="1">
        <f t="shared" si="6"/>
        <v>43657.491767638712</v>
      </c>
      <c r="E28" s="1">
        <f t="shared" ref="E28:E31" si="13">SUM($B$15)</f>
        <v>0</v>
      </c>
      <c r="F28" s="1">
        <f t="shared" si="3"/>
        <v>0</v>
      </c>
      <c r="G28" s="1">
        <f t="shared" si="7"/>
        <v>0</v>
      </c>
      <c r="H28" s="1">
        <f t="shared" si="0"/>
        <v>2182.8745883819356</v>
      </c>
      <c r="I28" s="1">
        <f t="shared" si="4"/>
        <v>45840.366356020648</v>
      </c>
      <c r="J28" s="1">
        <f t="shared" si="1"/>
        <v>0</v>
      </c>
      <c r="K28" s="1">
        <f t="shared" si="5"/>
        <v>45840.366356020648</v>
      </c>
      <c r="L28" s="6">
        <f t="shared" si="8"/>
        <v>0</v>
      </c>
      <c r="M28" s="6">
        <f t="shared" si="9"/>
        <v>0</v>
      </c>
      <c r="N28" s="6">
        <f t="shared" si="10"/>
        <v>1</v>
      </c>
    </row>
    <row r="29" spans="1:14" s="4" customFormat="1" x14ac:dyDescent="0.3">
      <c r="A29" s="9"/>
      <c r="D29" s="1">
        <f t="shared" si="6"/>
        <v>45840.366356020648</v>
      </c>
      <c r="E29" s="1">
        <f t="shared" si="13"/>
        <v>0</v>
      </c>
      <c r="F29" s="1">
        <f t="shared" si="3"/>
        <v>0</v>
      </c>
      <c r="G29" s="1">
        <f t="shared" si="7"/>
        <v>0</v>
      </c>
      <c r="H29" s="1">
        <f t="shared" si="0"/>
        <v>2292.0183178010325</v>
      </c>
      <c r="I29" s="1">
        <f t="shared" si="4"/>
        <v>48132.384673821682</v>
      </c>
      <c r="J29" s="1">
        <f t="shared" si="1"/>
        <v>0</v>
      </c>
      <c r="K29" s="1">
        <f t="shared" si="5"/>
        <v>48132.384673821682</v>
      </c>
      <c r="L29" s="6">
        <f t="shared" si="8"/>
        <v>0</v>
      </c>
      <c r="M29" s="6">
        <f t="shared" si="9"/>
        <v>0</v>
      </c>
      <c r="N29" s="6">
        <f t="shared" si="10"/>
        <v>0.99999999999999944</v>
      </c>
    </row>
    <row r="30" spans="1:14" s="4" customFormat="1" x14ac:dyDescent="0.3">
      <c r="A30" s="9"/>
      <c r="D30" s="1">
        <f t="shared" si="6"/>
        <v>48132.384673821682</v>
      </c>
      <c r="E30" s="1">
        <f t="shared" si="13"/>
        <v>0</v>
      </c>
      <c r="F30" s="1">
        <f t="shared" si="3"/>
        <v>0</v>
      </c>
      <c r="G30" s="1">
        <f t="shared" si="7"/>
        <v>0</v>
      </c>
      <c r="H30" s="1">
        <f t="shared" si="0"/>
        <v>2406.619233691084</v>
      </c>
      <c r="I30" s="1">
        <f t="shared" si="4"/>
        <v>50539.003907512764</v>
      </c>
      <c r="J30" s="1">
        <f t="shared" si="1"/>
        <v>0</v>
      </c>
      <c r="K30" s="1">
        <f t="shared" si="5"/>
        <v>50539.003907512764</v>
      </c>
      <c r="L30" s="6">
        <f t="shared" si="8"/>
        <v>0</v>
      </c>
      <c r="M30" s="6">
        <f t="shared" si="9"/>
        <v>0</v>
      </c>
      <c r="N30" s="6">
        <f t="shared" si="10"/>
        <v>1.0000000000000007</v>
      </c>
    </row>
    <row r="31" spans="1:14" s="4" customFormat="1" x14ac:dyDescent="0.3">
      <c r="A31" s="9"/>
      <c r="D31" s="1">
        <f t="shared" si="6"/>
        <v>50539.003907512764</v>
      </c>
      <c r="E31" s="1">
        <f t="shared" si="13"/>
        <v>0</v>
      </c>
      <c r="F31" s="1">
        <f t="shared" si="3"/>
        <v>0</v>
      </c>
      <c r="G31" s="1">
        <f t="shared" si="7"/>
        <v>0</v>
      </c>
      <c r="H31" s="1">
        <f t="shared" si="0"/>
        <v>2526.9501953756385</v>
      </c>
      <c r="I31" s="1">
        <f t="shared" si="4"/>
        <v>53065.954102888405</v>
      </c>
      <c r="J31" s="1">
        <f t="shared" si="1"/>
        <v>0</v>
      </c>
      <c r="K31" s="1">
        <f t="shared" si="5"/>
        <v>53065.954102888405</v>
      </c>
      <c r="L31" s="6">
        <f t="shared" si="8"/>
        <v>0</v>
      </c>
      <c r="M31" s="6">
        <f t="shared" si="9"/>
        <v>0</v>
      </c>
      <c r="N31" s="6">
        <f t="shared" si="10"/>
        <v>0.99999999999999911</v>
      </c>
    </row>
    <row r="32" spans="1:14" s="4" customFormat="1" x14ac:dyDescent="0.3">
      <c r="A32" s="9"/>
      <c r="D32" s="1">
        <f t="shared" si="6"/>
        <v>53065.954102888405</v>
      </c>
      <c r="E32" s="1">
        <f>SUM($B$16)</f>
        <v>0</v>
      </c>
      <c r="F32" s="1">
        <f t="shared" si="3"/>
        <v>0</v>
      </c>
      <c r="G32" s="1">
        <f t="shared" si="7"/>
        <v>0</v>
      </c>
      <c r="H32" s="1">
        <f t="shared" si="0"/>
        <v>2653.2977051444204</v>
      </c>
      <c r="I32" s="1">
        <f t="shared" si="4"/>
        <v>55719.251808032823</v>
      </c>
      <c r="J32" s="1">
        <f t="shared" si="1"/>
        <v>0</v>
      </c>
      <c r="K32" s="1">
        <f t="shared" si="5"/>
        <v>55719.251808032823</v>
      </c>
      <c r="L32" s="6">
        <f t="shared" si="8"/>
        <v>0</v>
      </c>
      <c r="M32" s="6">
        <f t="shared" si="9"/>
        <v>0</v>
      </c>
      <c r="N32" s="6">
        <f t="shared" si="10"/>
        <v>1.0000000000000011</v>
      </c>
    </row>
    <row r="33" spans="1:14" s="4" customFormat="1" x14ac:dyDescent="0.3">
      <c r="A33" s="9"/>
      <c r="D33" s="1">
        <f t="shared" si="6"/>
        <v>55719.251808032823</v>
      </c>
      <c r="E33" s="1">
        <f t="shared" ref="E33:E36" si="14">SUM($B$16)</f>
        <v>0</v>
      </c>
      <c r="F33" s="1">
        <f t="shared" si="3"/>
        <v>0</v>
      </c>
      <c r="G33" s="1">
        <f t="shared" si="7"/>
        <v>0</v>
      </c>
      <c r="H33" s="1">
        <f t="shared" si="0"/>
        <v>2785.9625904016411</v>
      </c>
      <c r="I33" s="1">
        <f t="shared" si="4"/>
        <v>58505.214398434466</v>
      </c>
      <c r="J33" s="1">
        <f t="shared" si="1"/>
        <v>0</v>
      </c>
      <c r="K33" s="1">
        <f t="shared" si="5"/>
        <v>58505.214398434466</v>
      </c>
      <c r="L33" s="6">
        <f t="shared" si="8"/>
        <v>0</v>
      </c>
      <c r="M33" s="6">
        <f t="shared" si="9"/>
        <v>0</v>
      </c>
      <c r="N33" s="6">
        <f t="shared" si="10"/>
        <v>0.99999999999999933</v>
      </c>
    </row>
    <row r="34" spans="1:14" s="4" customFormat="1" x14ac:dyDescent="0.3">
      <c r="A34" s="9"/>
      <c r="D34" s="1">
        <f t="shared" si="6"/>
        <v>58505.214398434466</v>
      </c>
      <c r="E34" s="1">
        <f t="shared" si="14"/>
        <v>0</v>
      </c>
      <c r="F34" s="1">
        <f t="shared" si="3"/>
        <v>0</v>
      </c>
      <c r="G34" s="1">
        <f t="shared" si="7"/>
        <v>0</v>
      </c>
      <c r="H34" s="1">
        <f t="shared" si="0"/>
        <v>2925.2607199217236</v>
      </c>
      <c r="I34" s="1">
        <f t="shared" si="4"/>
        <v>61430.475118356189</v>
      </c>
      <c r="J34" s="1">
        <f t="shared" si="1"/>
        <v>0</v>
      </c>
      <c r="K34" s="1">
        <f t="shared" si="5"/>
        <v>61430.475118356189</v>
      </c>
      <c r="L34" s="6">
        <f t="shared" si="8"/>
        <v>0</v>
      </c>
      <c r="M34" s="6">
        <f t="shared" si="9"/>
        <v>0</v>
      </c>
      <c r="N34" s="6">
        <f t="shared" si="10"/>
        <v>1</v>
      </c>
    </row>
    <row r="35" spans="1:14" s="4" customFormat="1" x14ac:dyDescent="0.3">
      <c r="A35" s="9"/>
      <c r="D35" s="1">
        <f t="shared" si="6"/>
        <v>61430.475118356189</v>
      </c>
      <c r="E35" s="1">
        <f t="shared" si="14"/>
        <v>0</v>
      </c>
      <c r="F35" s="1">
        <f t="shared" si="3"/>
        <v>0</v>
      </c>
      <c r="G35" s="1">
        <f t="shared" si="7"/>
        <v>0</v>
      </c>
      <c r="H35" s="1">
        <f t="shared" si="0"/>
        <v>3071.5237559178095</v>
      </c>
      <c r="I35" s="1">
        <f t="shared" si="4"/>
        <v>64501.998874273995</v>
      </c>
      <c r="J35" s="1">
        <f t="shared" si="1"/>
        <v>0</v>
      </c>
      <c r="K35" s="1">
        <f t="shared" si="5"/>
        <v>64501.998874273995</v>
      </c>
      <c r="L35" s="6">
        <f t="shared" si="8"/>
        <v>0</v>
      </c>
      <c r="M35" s="6">
        <f t="shared" si="9"/>
        <v>0</v>
      </c>
      <c r="N35" s="6">
        <f t="shared" si="10"/>
        <v>1.0000000000000011</v>
      </c>
    </row>
    <row r="36" spans="1:14" s="4" customFormat="1" x14ac:dyDescent="0.3">
      <c r="A36" s="9"/>
      <c r="D36" s="1">
        <f t="shared" si="6"/>
        <v>64501.998874273995</v>
      </c>
      <c r="E36" s="1">
        <f t="shared" si="14"/>
        <v>0</v>
      </c>
      <c r="F36" s="1">
        <f t="shared" si="3"/>
        <v>0</v>
      </c>
      <c r="G36" s="1">
        <f t="shared" si="7"/>
        <v>0</v>
      </c>
      <c r="H36" s="1">
        <f t="shared" si="0"/>
        <v>3225.0999437136998</v>
      </c>
      <c r="I36" s="1">
        <f t="shared" si="4"/>
        <v>67727.098817987688</v>
      </c>
      <c r="J36" s="1">
        <f t="shared" si="1"/>
        <v>0</v>
      </c>
      <c r="K36" s="1">
        <f t="shared" si="5"/>
        <v>67727.098817987688</v>
      </c>
      <c r="L36" s="6">
        <f t="shared" si="8"/>
        <v>0</v>
      </c>
      <c r="M36" s="6">
        <f t="shared" si="9"/>
        <v>0</v>
      </c>
      <c r="N36" s="6">
        <f t="shared" si="10"/>
        <v>1.0000000000000022</v>
      </c>
    </row>
    <row r="37" spans="1:14" s="4" customFormat="1" x14ac:dyDescent="0.3">
      <c r="A37" s="9"/>
      <c r="D37" s="1">
        <f t="shared" si="6"/>
        <v>67727.098817987688</v>
      </c>
      <c r="E37" s="1">
        <f>SUM($B$17)</f>
        <v>0</v>
      </c>
      <c r="F37" s="1">
        <f t="shared" si="3"/>
        <v>0</v>
      </c>
      <c r="G37" s="1">
        <f t="shared" si="7"/>
        <v>0</v>
      </c>
      <c r="H37" s="1">
        <f t="shared" si="0"/>
        <v>3386.3549408993845</v>
      </c>
      <c r="I37" s="1">
        <f t="shared" si="4"/>
        <v>71113.453758887073</v>
      </c>
      <c r="J37" s="1">
        <f t="shared" si="1"/>
        <v>0</v>
      </c>
      <c r="K37" s="1">
        <f t="shared" si="5"/>
        <v>71113.453758887073</v>
      </c>
      <c r="L37" s="6">
        <f t="shared" si="8"/>
        <v>0</v>
      </c>
      <c r="M37" s="6">
        <f t="shared" si="9"/>
        <v>0</v>
      </c>
      <c r="N37" s="6">
        <f t="shared" si="10"/>
        <v>0.99999999999999956</v>
      </c>
    </row>
    <row r="38" spans="1:14" s="4" customFormat="1" x14ac:dyDescent="0.3">
      <c r="A38" s="9"/>
      <c r="D38" s="1">
        <f t="shared" si="6"/>
        <v>71113.453758887073</v>
      </c>
      <c r="E38" s="1">
        <f t="shared" ref="E38:E41" si="15">SUM($B$17)</f>
        <v>0</v>
      </c>
      <c r="F38" s="1">
        <f t="shared" si="3"/>
        <v>0</v>
      </c>
      <c r="G38" s="1">
        <f t="shared" si="7"/>
        <v>0</v>
      </c>
      <c r="H38" s="1">
        <f t="shared" si="0"/>
        <v>3555.672687944354</v>
      </c>
      <c r="I38" s="1">
        <f t="shared" si="4"/>
        <v>74669.126446831433</v>
      </c>
      <c r="J38" s="1">
        <f t="shared" si="1"/>
        <v>0</v>
      </c>
      <c r="K38" s="1">
        <f t="shared" si="5"/>
        <v>74669.126446831433</v>
      </c>
      <c r="L38" s="6">
        <f t="shared" si="8"/>
        <v>0</v>
      </c>
      <c r="M38" s="6">
        <f t="shared" si="9"/>
        <v>0</v>
      </c>
      <c r="N38" s="6">
        <f t="shared" si="10"/>
        <v>0.99999999999999845</v>
      </c>
    </row>
    <row r="39" spans="1:14" s="4" customFormat="1" x14ac:dyDescent="0.3">
      <c r="A39" s="9"/>
      <c r="D39" s="1">
        <f t="shared" si="6"/>
        <v>74669.126446831433</v>
      </c>
      <c r="E39" s="1">
        <f t="shared" si="15"/>
        <v>0</v>
      </c>
      <c r="F39" s="1">
        <f t="shared" si="3"/>
        <v>0</v>
      </c>
      <c r="G39" s="1">
        <f t="shared" si="7"/>
        <v>0</v>
      </c>
      <c r="H39" s="1">
        <f t="shared" si="0"/>
        <v>3733.4563223415716</v>
      </c>
      <c r="I39" s="1">
        <f t="shared" si="4"/>
        <v>78402.582769173008</v>
      </c>
      <c r="J39" s="1">
        <f t="shared" si="1"/>
        <v>0</v>
      </c>
      <c r="K39" s="1">
        <f t="shared" si="5"/>
        <v>78402.582769173008</v>
      </c>
      <c r="L39" s="6">
        <f t="shared" si="8"/>
        <v>0</v>
      </c>
      <c r="M39" s="6">
        <f t="shared" si="9"/>
        <v>0</v>
      </c>
      <c r="N39" s="6">
        <f t="shared" si="10"/>
        <v>0.999999999999999</v>
      </c>
    </row>
    <row r="40" spans="1:14" s="4" customFormat="1" x14ac:dyDescent="0.3">
      <c r="A40" s="9"/>
      <c r="D40" s="1">
        <f t="shared" si="6"/>
        <v>78402.582769173008</v>
      </c>
      <c r="E40" s="1">
        <f t="shared" si="15"/>
        <v>0</v>
      </c>
      <c r="F40" s="1">
        <f t="shared" si="3"/>
        <v>0</v>
      </c>
      <c r="G40" s="1">
        <f t="shared" si="7"/>
        <v>0</v>
      </c>
      <c r="H40" s="1">
        <f t="shared" si="0"/>
        <v>3920.1291384586507</v>
      </c>
      <c r="I40" s="1">
        <f t="shared" si="4"/>
        <v>82322.711907631659</v>
      </c>
      <c r="J40" s="1">
        <f t="shared" si="1"/>
        <v>0</v>
      </c>
      <c r="K40" s="1">
        <f t="shared" si="5"/>
        <v>82322.711907631659</v>
      </c>
      <c r="L40" s="6">
        <f t="shared" si="8"/>
        <v>0</v>
      </c>
      <c r="M40" s="6">
        <f t="shared" si="9"/>
        <v>0</v>
      </c>
      <c r="N40" s="6">
        <f t="shared" si="10"/>
        <v>0.99999999999999989</v>
      </c>
    </row>
    <row r="41" spans="1:14" s="4" customFormat="1" x14ac:dyDescent="0.3">
      <c r="A41" s="9"/>
      <c r="D41" s="1">
        <f t="shared" si="6"/>
        <v>82322.711907631659</v>
      </c>
      <c r="E41" s="1">
        <f t="shared" si="15"/>
        <v>0</v>
      </c>
      <c r="F41" s="1">
        <f t="shared" si="3"/>
        <v>0</v>
      </c>
      <c r="G41" s="1">
        <f t="shared" si="7"/>
        <v>0</v>
      </c>
      <c r="H41" s="1">
        <f t="shared" si="0"/>
        <v>4116.1355953815828</v>
      </c>
      <c r="I41" s="1">
        <f t="shared" si="4"/>
        <v>86438.847503013239</v>
      </c>
      <c r="J41" s="1">
        <f t="shared" si="1"/>
        <v>0</v>
      </c>
      <c r="K41" s="1">
        <f t="shared" si="5"/>
        <v>86438.847503013239</v>
      </c>
      <c r="L41" s="6">
        <f t="shared" si="8"/>
        <v>0</v>
      </c>
      <c r="M41" s="6">
        <f t="shared" si="9"/>
        <v>0</v>
      </c>
      <c r="N41" s="6">
        <f t="shared" si="10"/>
        <v>1.0000000000000007</v>
      </c>
    </row>
    <row r="42" spans="1:14" s="4" customFormat="1" x14ac:dyDescent="0.3">
      <c r="A42" s="9"/>
      <c r="D42" s="1">
        <f t="shared" si="6"/>
        <v>86438.847503013239</v>
      </c>
      <c r="E42" s="1">
        <f>SUM($B$17)</f>
        <v>0</v>
      </c>
      <c r="F42" s="1">
        <f t="shared" si="3"/>
        <v>0</v>
      </c>
      <c r="G42" s="1">
        <f t="shared" si="7"/>
        <v>0</v>
      </c>
      <c r="H42" s="1">
        <f t="shared" si="0"/>
        <v>4321.942375150662</v>
      </c>
      <c r="I42" s="1">
        <f t="shared" si="4"/>
        <v>90760.789878163894</v>
      </c>
      <c r="J42" s="1">
        <f t="shared" si="1"/>
        <v>0</v>
      </c>
      <c r="K42" s="1">
        <f t="shared" si="5"/>
        <v>90760.789878163894</v>
      </c>
      <c r="L42" s="6">
        <f t="shared" si="8"/>
        <v>0</v>
      </c>
      <c r="M42" s="6">
        <f t="shared" si="9"/>
        <v>0</v>
      </c>
      <c r="N42" s="6">
        <f t="shared" si="10"/>
        <v>1.0000000000000018</v>
      </c>
    </row>
    <row r="43" spans="1:14" s="4" customFormat="1" x14ac:dyDescent="0.3">
      <c r="A43" s="9"/>
      <c r="D43" s="1">
        <f t="shared" si="6"/>
        <v>90760.789878163894</v>
      </c>
      <c r="E43" s="1">
        <f t="shared" ref="E43:E46" si="16">SUM($B$17)</f>
        <v>0</v>
      </c>
      <c r="F43" s="1">
        <f t="shared" si="3"/>
        <v>0</v>
      </c>
      <c r="G43" s="1">
        <f t="shared" si="7"/>
        <v>0</v>
      </c>
      <c r="H43" s="1">
        <f t="shared" si="0"/>
        <v>4538.0394939081953</v>
      </c>
      <c r="I43" s="1">
        <f t="shared" si="4"/>
        <v>95298.829372072083</v>
      </c>
      <c r="J43" s="1">
        <f t="shared" si="1"/>
        <v>0</v>
      </c>
      <c r="K43" s="1">
        <f t="shared" si="5"/>
        <v>95298.829372072083</v>
      </c>
      <c r="L43" s="6">
        <f t="shared" si="8"/>
        <v>0</v>
      </c>
      <c r="M43" s="6">
        <f t="shared" si="9"/>
        <v>0</v>
      </c>
      <c r="N43" s="6">
        <f t="shared" si="10"/>
        <v>1.0000000000000013</v>
      </c>
    </row>
    <row r="44" spans="1:14" s="4" customFormat="1" x14ac:dyDescent="0.3">
      <c r="A44" s="9"/>
      <c r="D44" s="1">
        <f t="shared" si="6"/>
        <v>95298.829372072083</v>
      </c>
      <c r="E44" s="1">
        <f t="shared" si="16"/>
        <v>0</v>
      </c>
      <c r="F44" s="1">
        <f t="shared" si="3"/>
        <v>0</v>
      </c>
      <c r="G44" s="1">
        <f t="shared" si="7"/>
        <v>0</v>
      </c>
      <c r="H44" s="1">
        <f t="shared" si="0"/>
        <v>4764.9414686036043</v>
      </c>
      <c r="I44" s="1">
        <f t="shared" si="4"/>
        <v>100063.77084067569</v>
      </c>
      <c r="J44" s="1">
        <f t="shared" si="1"/>
        <v>0</v>
      </c>
      <c r="K44" s="1">
        <f t="shared" si="5"/>
        <v>100063.77084067569</v>
      </c>
      <c r="L44" s="6">
        <f t="shared" si="8"/>
        <v>0</v>
      </c>
      <c r="M44" s="6">
        <f t="shared" si="9"/>
        <v>0</v>
      </c>
      <c r="N44" s="6">
        <f t="shared" si="10"/>
        <v>1.0000000000000002</v>
      </c>
    </row>
    <row r="45" spans="1:14" s="4" customFormat="1" x14ac:dyDescent="0.3">
      <c r="A45" s="9"/>
      <c r="D45" s="1">
        <f t="shared" si="6"/>
        <v>100063.77084067569</v>
      </c>
      <c r="E45" s="1">
        <f t="shared" si="16"/>
        <v>0</v>
      </c>
      <c r="F45" s="1">
        <f t="shared" si="3"/>
        <v>0</v>
      </c>
      <c r="G45" s="1">
        <f t="shared" si="7"/>
        <v>0</v>
      </c>
      <c r="H45" s="1">
        <f t="shared" si="0"/>
        <v>5003.1885420337849</v>
      </c>
      <c r="I45" s="1">
        <f t="shared" si="4"/>
        <v>105066.95938270946</v>
      </c>
      <c r="J45" s="1">
        <f t="shared" si="1"/>
        <v>0</v>
      </c>
      <c r="K45" s="1">
        <f t="shared" si="5"/>
        <v>105066.95938270946</v>
      </c>
      <c r="L45" s="6">
        <f t="shared" si="8"/>
        <v>0</v>
      </c>
      <c r="M45" s="6">
        <f t="shared" si="9"/>
        <v>0</v>
      </c>
      <c r="N45" s="6">
        <f t="shared" si="10"/>
        <v>1.0000000000000013</v>
      </c>
    </row>
    <row r="46" spans="1:14" s="4" customFormat="1" x14ac:dyDescent="0.3">
      <c r="A46" s="9"/>
      <c r="D46" s="1">
        <f t="shared" si="6"/>
        <v>105066.95938270946</v>
      </c>
      <c r="E46" s="1">
        <f t="shared" si="16"/>
        <v>0</v>
      </c>
      <c r="F46" s="1">
        <f t="shared" si="3"/>
        <v>0</v>
      </c>
      <c r="G46" s="1">
        <f t="shared" si="7"/>
        <v>0</v>
      </c>
      <c r="H46" s="1">
        <f t="shared" si="0"/>
        <v>5253.3479691354732</v>
      </c>
      <c r="I46" s="1">
        <f t="shared" si="4"/>
        <v>110320.30735184494</v>
      </c>
      <c r="J46" s="1">
        <f t="shared" si="1"/>
        <v>0</v>
      </c>
      <c r="K46" s="1">
        <f t="shared" si="5"/>
        <v>110320.30735184494</v>
      </c>
      <c r="L46" s="6">
        <f t="shared" si="8"/>
        <v>0</v>
      </c>
      <c r="M46" s="6">
        <f t="shared" si="9"/>
        <v>0</v>
      </c>
      <c r="N46" s="6">
        <f t="shared" si="10"/>
        <v>1</v>
      </c>
    </row>
    <row r="47" spans="1:14" s="4" customFormat="1" x14ac:dyDescent="0.3">
      <c r="A47" s="9"/>
      <c r="D47" s="1">
        <f t="shared" si="6"/>
        <v>110320.30735184494</v>
      </c>
      <c r="E47" s="1">
        <f>SUM($B$18)</f>
        <v>0</v>
      </c>
      <c r="F47" s="1">
        <f t="shared" si="3"/>
        <v>0</v>
      </c>
      <c r="G47" s="1">
        <f t="shared" si="7"/>
        <v>0</v>
      </c>
      <c r="H47" s="1">
        <f t="shared" si="0"/>
        <v>5516.0153675922475</v>
      </c>
      <c r="I47" s="1">
        <f t="shared" si="4"/>
        <v>115836.32271943719</v>
      </c>
      <c r="J47" s="1">
        <f t="shared" si="1"/>
        <v>0</v>
      </c>
      <c r="K47" s="1">
        <f t="shared" si="5"/>
        <v>115836.32271943719</v>
      </c>
      <c r="L47" s="6">
        <f t="shared" si="8"/>
        <v>0</v>
      </c>
      <c r="M47" s="6">
        <f t="shared" si="9"/>
        <v>0</v>
      </c>
      <c r="N47" s="6">
        <f t="shared" si="10"/>
        <v>0.99999999999999989</v>
      </c>
    </row>
    <row r="48" spans="1:14" s="4" customFormat="1" x14ac:dyDescent="0.3">
      <c r="A48" s="9"/>
      <c r="D48" s="1">
        <f t="shared" si="6"/>
        <v>115836.32271943719</v>
      </c>
      <c r="E48" s="1">
        <f t="shared" ref="E48:E51" si="17">SUM($B$18)</f>
        <v>0</v>
      </c>
      <c r="F48" s="1">
        <f t="shared" si="3"/>
        <v>0</v>
      </c>
      <c r="G48" s="1">
        <f t="shared" si="7"/>
        <v>0</v>
      </c>
      <c r="H48" s="1">
        <f t="shared" si="0"/>
        <v>5791.8161359718597</v>
      </c>
      <c r="I48" s="1">
        <f t="shared" si="4"/>
        <v>121628.13885540905</v>
      </c>
      <c r="J48" s="1">
        <f t="shared" si="1"/>
        <v>0</v>
      </c>
      <c r="K48" s="1">
        <f t="shared" si="5"/>
        <v>121628.13885540905</v>
      </c>
      <c r="L48" s="6">
        <f t="shared" si="8"/>
        <v>0</v>
      </c>
      <c r="M48" s="6">
        <f t="shared" si="9"/>
        <v>0</v>
      </c>
      <c r="N48" s="6">
        <f t="shared" si="10"/>
        <v>0.99999999999999911</v>
      </c>
    </row>
    <row r="49" spans="1:14" s="4" customFormat="1" x14ac:dyDescent="0.3">
      <c r="A49" s="9"/>
      <c r="D49" s="1">
        <f t="shared" si="6"/>
        <v>121628.13885540905</v>
      </c>
      <c r="E49" s="1">
        <f t="shared" si="17"/>
        <v>0</v>
      </c>
      <c r="F49" s="1">
        <f t="shared" si="3"/>
        <v>0</v>
      </c>
      <c r="G49" s="1">
        <f t="shared" si="7"/>
        <v>0</v>
      </c>
      <c r="H49" s="1">
        <f t="shared" si="0"/>
        <v>6081.4069427704526</v>
      </c>
      <c r="I49" s="1">
        <f t="shared" si="4"/>
        <v>127709.5457981795</v>
      </c>
      <c r="J49" s="1">
        <f t="shared" si="1"/>
        <v>0</v>
      </c>
      <c r="K49" s="1">
        <f t="shared" si="5"/>
        <v>127709.5457981795</v>
      </c>
      <c r="L49" s="6">
        <f t="shared" si="8"/>
        <v>0</v>
      </c>
      <c r="M49" s="6">
        <f t="shared" si="9"/>
        <v>0</v>
      </c>
      <c r="N49" s="6">
        <f t="shared" si="10"/>
        <v>1</v>
      </c>
    </row>
    <row r="50" spans="1:14" s="4" customFormat="1" x14ac:dyDescent="0.3">
      <c r="A50" s="9"/>
      <c r="D50" s="1">
        <f t="shared" si="6"/>
        <v>127709.5457981795</v>
      </c>
      <c r="E50" s="1">
        <f t="shared" si="17"/>
        <v>0</v>
      </c>
      <c r="F50" s="1">
        <f t="shared" si="3"/>
        <v>0</v>
      </c>
      <c r="G50" s="1">
        <f t="shared" si="7"/>
        <v>0</v>
      </c>
      <c r="H50" s="1">
        <f t="shared" si="0"/>
        <v>6385.4772899089758</v>
      </c>
      <c r="I50" s="1">
        <f t="shared" si="4"/>
        <v>134095.02308808849</v>
      </c>
      <c r="J50" s="1">
        <f t="shared" si="1"/>
        <v>0</v>
      </c>
      <c r="K50" s="1">
        <f t="shared" si="5"/>
        <v>134095.02308808849</v>
      </c>
      <c r="L50" s="6">
        <f t="shared" si="8"/>
        <v>0</v>
      </c>
      <c r="M50" s="6">
        <f t="shared" si="9"/>
        <v>0</v>
      </c>
      <c r="N50" s="6">
        <f t="shared" si="10"/>
        <v>0.99999999999999811</v>
      </c>
    </row>
    <row r="51" spans="1:14" s="4" customFormat="1" x14ac:dyDescent="0.3">
      <c r="A51" s="9"/>
      <c r="D51" s="1">
        <f t="shared" si="6"/>
        <v>134095.02308808849</v>
      </c>
      <c r="E51" s="1">
        <f t="shared" si="17"/>
        <v>0</v>
      </c>
      <c r="F51" s="1">
        <f t="shared" si="3"/>
        <v>0</v>
      </c>
      <c r="G51" s="1">
        <f t="shared" si="7"/>
        <v>0</v>
      </c>
      <c r="H51" s="1">
        <f t="shared" si="0"/>
        <v>6704.7511544044246</v>
      </c>
      <c r="I51" s="1">
        <f t="shared" si="4"/>
        <v>140799.77424249292</v>
      </c>
      <c r="J51" s="1">
        <f t="shared" si="1"/>
        <v>0</v>
      </c>
      <c r="K51" s="1">
        <f t="shared" si="5"/>
        <v>140799.77424249292</v>
      </c>
      <c r="L51" s="6">
        <f t="shared" si="8"/>
        <v>0</v>
      </c>
      <c r="M51" s="6">
        <f t="shared" si="9"/>
        <v>0</v>
      </c>
      <c r="N51" s="6">
        <f t="shared" si="10"/>
        <v>1</v>
      </c>
    </row>
    <row r="52" spans="1:14" s="4" customFormat="1" x14ac:dyDescent="0.3">
      <c r="A52" s="9"/>
      <c r="D52" s="16"/>
      <c r="E52" s="16"/>
      <c r="F52" s="16"/>
      <c r="G52" s="16"/>
      <c r="H52" s="16"/>
      <c r="I52" s="16"/>
      <c r="J52" s="16"/>
      <c r="K52" s="16"/>
      <c r="L52" s="14"/>
      <c r="M52" s="14"/>
      <c r="N52" s="14"/>
    </row>
    <row r="53" spans="1:14" s="4" customFormat="1" x14ac:dyDescent="0.3">
      <c r="A53" s="9"/>
      <c r="D53" s="12" t="s">
        <v>12</v>
      </c>
      <c r="E53" s="17">
        <f>SUM(E12:E51)</f>
        <v>0</v>
      </c>
    </row>
    <row r="54" spans="1:14" s="4" customFormat="1" x14ac:dyDescent="0.3">
      <c r="A54" s="9"/>
    </row>
    <row r="55" spans="1:14" s="4" customFormat="1" x14ac:dyDescent="0.3">
      <c r="A55" s="9"/>
    </row>
    <row r="56" spans="1:14" s="4" customFormat="1" x14ac:dyDescent="0.3">
      <c r="A56" s="9"/>
    </row>
    <row r="57" spans="1:14" s="4" customFormat="1" x14ac:dyDescent="0.3">
      <c r="A57" s="9"/>
    </row>
    <row r="58" spans="1:14" s="4" customFormat="1" x14ac:dyDescent="0.3">
      <c r="A58" s="9"/>
    </row>
    <row r="59" spans="1:14" s="4" customFormat="1" x14ac:dyDescent="0.3">
      <c r="A59" s="9"/>
    </row>
    <row r="60" spans="1:14" s="4" customFormat="1" x14ac:dyDescent="0.3">
      <c r="A60" s="9"/>
    </row>
    <row r="61" spans="1:14" s="4" customFormat="1" x14ac:dyDescent="0.3">
      <c r="A61" s="9"/>
    </row>
    <row r="62" spans="1:14" s="4" customFormat="1" x14ac:dyDescent="0.3">
      <c r="A62" s="9"/>
    </row>
    <row r="63" spans="1:14" s="4" customFormat="1" x14ac:dyDescent="0.3">
      <c r="A63" s="9"/>
    </row>
    <row r="64" spans="1:14" s="4" customFormat="1" x14ac:dyDescent="0.3">
      <c r="A64" s="9"/>
    </row>
    <row r="65" spans="1:1" s="4" customFormat="1" x14ac:dyDescent="0.3">
      <c r="A65" s="9"/>
    </row>
    <row r="66" spans="1:1" s="4" customFormat="1" x14ac:dyDescent="0.3">
      <c r="A66" s="9"/>
    </row>
    <row r="67" spans="1:1" s="4" customFormat="1" x14ac:dyDescent="0.3">
      <c r="A67" s="9"/>
    </row>
    <row r="68" spans="1:1" s="4" customFormat="1" x14ac:dyDescent="0.3">
      <c r="A68" s="9"/>
    </row>
    <row r="69" spans="1:1" s="4" customFormat="1" x14ac:dyDescent="0.3">
      <c r="A69" s="9"/>
    </row>
    <row r="70" spans="1:1" s="4" customFormat="1" x14ac:dyDescent="0.3">
      <c r="A70" s="9"/>
    </row>
    <row r="71" spans="1:1" s="4" customFormat="1" x14ac:dyDescent="0.3">
      <c r="A71" s="9"/>
    </row>
    <row r="72" spans="1:1" s="4" customFormat="1" x14ac:dyDescent="0.3">
      <c r="A72" s="9"/>
    </row>
    <row r="73" spans="1:1" s="4" customFormat="1" x14ac:dyDescent="0.3">
      <c r="A73" s="9"/>
    </row>
    <row r="74" spans="1:1" s="4" customFormat="1" x14ac:dyDescent="0.3">
      <c r="A74" s="9"/>
    </row>
    <row r="75" spans="1:1" s="4" customFormat="1" x14ac:dyDescent="0.3">
      <c r="A75" s="9"/>
    </row>
    <row r="76" spans="1:1" s="4" customFormat="1" x14ac:dyDescent="0.3">
      <c r="A76" s="9"/>
    </row>
    <row r="77" spans="1:1" s="4" customFormat="1" x14ac:dyDescent="0.3">
      <c r="A77" s="9"/>
    </row>
    <row r="78" spans="1:1" s="4" customFormat="1" x14ac:dyDescent="0.3">
      <c r="A78" s="9"/>
    </row>
    <row r="79" spans="1:1" s="4" customFormat="1" x14ac:dyDescent="0.3">
      <c r="A79" s="9"/>
    </row>
    <row r="80" spans="1:1" s="4" customFormat="1" x14ac:dyDescent="0.3">
      <c r="A80" s="9"/>
    </row>
    <row r="81" spans="1:1" s="4" customFormat="1" x14ac:dyDescent="0.3">
      <c r="A81" s="9"/>
    </row>
    <row r="82" spans="1:1" s="4" customFormat="1" x14ac:dyDescent="0.3">
      <c r="A82" s="9"/>
    </row>
    <row r="83" spans="1:1" s="4" customFormat="1" x14ac:dyDescent="0.3">
      <c r="A83" s="9"/>
    </row>
    <row r="84" spans="1:1" s="4" customFormat="1" x14ac:dyDescent="0.3">
      <c r="A84" s="9"/>
    </row>
    <row r="85" spans="1:1" s="4" customFormat="1" x14ac:dyDescent="0.3">
      <c r="A85" s="9"/>
    </row>
    <row r="86" spans="1:1" s="4" customFormat="1" x14ac:dyDescent="0.3">
      <c r="A86" s="9"/>
    </row>
    <row r="87" spans="1:1" s="4" customFormat="1" x14ac:dyDescent="0.3">
      <c r="A87" s="9"/>
    </row>
    <row r="88" spans="1:1" s="4" customFormat="1" x14ac:dyDescent="0.3">
      <c r="A88" s="9"/>
    </row>
    <row r="89" spans="1:1" s="4" customFormat="1" x14ac:dyDescent="0.3">
      <c r="A89" s="9"/>
    </row>
    <row r="90" spans="1:1" s="4" customFormat="1" x14ac:dyDescent="0.3">
      <c r="A90" s="9"/>
    </row>
    <row r="91" spans="1:1" s="4" customFormat="1" x14ac:dyDescent="0.3">
      <c r="A91" s="9"/>
    </row>
    <row r="92" spans="1:1" s="4" customFormat="1" x14ac:dyDescent="0.3">
      <c r="A92" s="9"/>
    </row>
    <row r="93" spans="1:1" s="4" customFormat="1" x14ac:dyDescent="0.3">
      <c r="A93" s="9"/>
    </row>
    <row r="94" spans="1:1" s="4" customFormat="1" x14ac:dyDescent="0.3">
      <c r="A94" s="9"/>
    </row>
    <row r="95" spans="1:1" s="4" customFormat="1" x14ac:dyDescent="0.3">
      <c r="A95" s="9"/>
    </row>
    <row r="96" spans="1:1" s="4" customFormat="1" x14ac:dyDescent="0.3">
      <c r="A96" s="9"/>
    </row>
    <row r="97" spans="1:1" s="4" customFormat="1" x14ac:dyDescent="0.3">
      <c r="A97" s="9"/>
    </row>
    <row r="98" spans="1:1" s="4" customFormat="1" x14ac:dyDescent="0.3">
      <c r="A98" s="9"/>
    </row>
    <row r="99" spans="1:1" s="4" customFormat="1" x14ac:dyDescent="0.3">
      <c r="A99" s="9"/>
    </row>
    <row r="100" spans="1:1" s="4" customFormat="1" x14ac:dyDescent="0.3">
      <c r="A100" s="9"/>
    </row>
    <row r="101" spans="1:1" s="4" customFormat="1" x14ac:dyDescent="0.3">
      <c r="A101" s="9"/>
    </row>
    <row r="102" spans="1:1" s="4" customFormat="1" x14ac:dyDescent="0.3">
      <c r="A102" s="9"/>
    </row>
    <row r="103" spans="1:1" s="4" customFormat="1" x14ac:dyDescent="0.3">
      <c r="A103" s="9"/>
    </row>
    <row r="104" spans="1:1" s="4" customFormat="1" x14ac:dyDescent="0.3">
      <c r="A104" s="9"/>
    </row>
    <row r="105" spans="1:1" s="4" customFormat="1" x14ac:dyDescent="0.3">
      <c r="A105" s="9"/>
    </row>
    <row r="106" spans="1:1" s="4" customFormat="1" x14ac:dyDescent="0.3">
      <c r="A106" s="9"/>
    </row>
    <row r="107" spans="1:1" s="4" customFormat="1" x14ac:dyDescent="0.3">
      <c r="A107" s="9"/>
    </row>
    <row r="108" spans="1:1" s="4" customFormat="1" x14ac:dyDescent="0.3">
      <c r="A108" s="9"/>
    </row>
    <row r="109" spans="1:1" s="4" customFormat="1" x14ac:dyDescent="0.3">
      <c r="A109" s="9"/>
    </row>
    <row r="110" spans="1:1" s="4" customFormat="1" x14ac:dyDescent="0.3">
      <c r="A110" s="9"/>
    </row>
    <row r="111" spans="1:1" s="4" customFormat="1" x14ac:dyDescent="0.3">
      <c r="A111" s="9"/>
    </row>
    <row r="112" spans="1:1" s="4" customFormat="1" x14ac:dyDescent="0.3">
      <c r="A112" s="9"/>
    </row>
    <row r="113" spans="1:1" s="4" customFormat="1" x14ac:dyDescent="0.3">
      <c r="A113" s="9"/>
    </row>
    <row r="114" spans="1:1" s="4" customFormat="1" x14ac:dyDescent="0.3">
      <c r="A114" s="9"/>
    </row>
    <row r="115" spans="1:1" s="4" customFormat="1" x14ac:dyDescent="0.3">
      <c r="A115" s="9"/>
    </row>
    <row r="116" spans="1:1" s="4" customFormat="1" x14ac:dyDescent="0.3">
      <c r="A116" s="9"/>
    </row>
    <row r="117" spans="1:1" s="4" customFormat="1" x14ac:dyDescent="0.3">
      <c r="A117" s="9"/>
    </row>
    <row r="118" spans="1:1" s="4" customFormat="1" x14ac:dyDescent="0.3">
      <c r="A118" s="9"/>
    </row>
    <row r="119" spans="1:1" s="4" customFormat="1" x14ac:dyDescent="0.3">
      <c r="A119" s="9"/>
    </row>
    <row r="120" spans="1:1" s="4" customFormat="1" x14ac:dyDescent="0.3">
      <c r="A120" s="9"/>
    </row>
    <row r="121" spans="1:1" s="4" customFormat="1" x14ac:dyDescent="0.3">
      <c r="A121" s="9"/>
    </row>
    <row r="122" spans="1:1" s="4" customFormat="1" x14ac:dyDescent="0.3">
      <c r="A122" s="9"/>
    </row>
    <row r="123" spans="1:1" s="4" customFormat="1" x14ac:dyDescent="0.3">
      <c r="A123" s="9"/>
    </row>
    <row r="124" spans="1:1" s="4" customFormat="1" x14ac:dyDescent="0.3">
      <c r="A124" s="9"/>
    </row>
    <row r="125" spans="1:1" s="4" customFormat="1" x14ac:dyDescent="0.3">
      <c r="A125" s="9"/>
    </row>
    <row r="126" spans="1:1" s="4" customFormat="1" x14ac:dyDescent="0.3">
      <c r="A126" s="9"/>
    </row>
    <row r="127" spans="1:1" s="4" customFormat="1" x14ac:dyDescent="0.3">
      <c r="A127" s="9"/>
    </row>
    <row r="128" spans="1:1" s="4" customFormat="1" x14ac:dyDescent="0.3">
      <c r="A128" s="9"/>
    </row>
    <row r="129" spans="1:1" s="4" customFormat="1" x14ac:dyDescent="0.3">
      <c r="A129" s="9"/>
    </row>
    <row r="130" spans="1:1" s="4" customFormat="1" x14ac:dyDescent="0.3">
      <c r="A130" s="9"/>
    </row>
    <row r="131" spans="1:1" s="4" customFormat="1" x14ac:dyDescent="0.3">
      <c r="A131" s="9"/>
    </row>
    <row r="132" spans="1:1" s="4" customFormat="1" x14ac:dyDescent="0.3">
      <c r="A132" s="9"/>
    </row>
    <row r="133" spans="1:1" s="4" customFormat="1" x14ac:dyDescent="0.3">
      <c r="A133" s="9"/>
    </row>
    <row r="134" spans="1:1" s="4" customFormat="1" x14ac:dyDescent="0.3">
      <c r="A134" s="9"/>
    </row>
    <row r="135" spans="1:1" s="4" customFormat="1" x14ac:dyDescent="0.3">
      <c r="A135" s="9"/>
    </row>
    <row r="136" spans="1:1" s="4" customFormat="1" x14ac:dyDescent="0.3">
      <c r="A136" s="9"/>
    </row>
    <row r="137" spans="1:1" s="4" customFormat="1" x14ac:dyDescent="0.3">
      <c r="A137" s="9"/>
    </row>
    <row r="138" spans="1:1" s="4" customFormat="1" x14ac:dyDescent="0.3">
      <c r="A138" s="9"/>
    </row>
    <row r="139" spans="1:1" s="4" customFormat="1" x14ac:dyDescent="0.3">
      <c r="A139" s="9"/>
    </row>
    <row r="140" spans="1:1" s="4" customFormat="1" x14ac:dyDescent="0.3">
      <c r="A140" s="9"/>
    </row>
    <row r="141" spans="1:1" s="4" customFormat="1" x14ac:dyDescent="0.3">
      <c r="A141" s="9"/>
    </row>
    <row r="142" spans="1:1" s="4" customFormat="1" x14ac:dyDescent="0.3">
      <c r="A142" s="9"/>
    </row>
    <row r="143" spans="1:1" s="4" customFormat="1" x14ac:dyDescent="0.3">
      <c r="A143" s="9"/>
    </row>
    <row r="144" spans="1:1" s="4" customFormat="1" x14ac:dyDescent="0.3">
      <c r="A144" s="9"/>
    </row>
    <row r="145" spans="1:1" s="4" customFormat="1" x14ac:dyDescent="0.3">
      <c r="A145" s="9"/>
    </row>
    <row r="146" spans="1:1" s="4" customFormat="1" x14ac:dyDescent="0.3">
      <c r="A146" s="9"/>
    </row>
    <row r="147" spans="1:1" s="4" customFormat="1" x14ac:dyDescent="0.3">
      <c r="A147" s="9"/>
    </row>
    <row r="148" spans="1:1" s="4" customFormat="1" x14ac:dyDescent="0.3">
      <c r="A148" s="9"/>
    </row>
    <row r="149" spans="1:1" s="4" customFormat="1" x14ac:dyDescent="0.3">
      <c r="A149" s="9"/>
    </row>
    <row r="150" spans="1:1" s="4" customFormat="1" x14ac:dyDescent="0.3">
      <c r="A150" s="9"/>
    </row>
    <row r="151" spans="1:1" s="4" customFormat="1" x14ac:dyDescent="0.3">
      <c r="A151" s="9"/>
    </row>
    <row r="152" spans="1:1" s="4" customFormat="1" x14ac:dyDescent="0.3">
      <c r="A152" s="9"/>
    </row>
    <row r="153" spans="1:1" s="4" customFormat="1" x14ac:dyDescent="0.3">
      <c r="A153" s="9"/>
    </row>
    <row r="154" spans="1:1" s="4" customFormat="1" x14ac:dyDescent="0.3">
      <c r="A154" s="9"/>
    </row>
    <row r="155" spans="1:1" s="4" customFormat="1" x14ac:dyDescent="0.3">
      <c r="A155" s="9"/>
    </row>
    <row r="156" spans="1:1" s="4" customFormat="1" x14ac:dyDescent="0.3">
      <c r="A156" s="9"/>
    </row>
    <row r="157" spans="1:1" s="4" customFormat="1" x14ac:dyDescent="0.3">
      <c r="A157" s="9"/>
    </row>
    <row r="158" spans="1:1" s="4" customFormat="1" x14ac:dyDescent="0.3">
      <c r="A158" s="9"/>
    </row>
  </sheetData>
  <mergeCells count="2">
    <mergeCell ref="D4:M5"/>
    <mergeCell ref="A4:B5"/>
  </mergeCells>
  <hyperlinks>
    <hyperlink ref="A4:B5" r:id="rId1" display="Newsletter sign-up" xr:uid="{D728AF10-B75E-4642-9DA4-299F146DB177}"/>
  </hyperlinks>
  <pageMargins left="0.7" right="0.7" top="0.75" bottom="0.75" header="0.3" footer="0.3"/>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Passive income in accumulation</vt:lpstr>
      <vt:lpstr>Passive income in retirement</vt:lpstr>
    </vt:vector>
  </TitlesOfParts>
  <Company>Morningstar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Lamonica</dc:creator>
  <cp:lastModifiedBy>Mark Lamonica</cp:lastModifiedBy>
  <dcterms:created xsi:type="dcterms:W3CDTF">2024-02-27T08:55:01Z</dcterms:created>
  <dcterms:modified xsi:type="dcterms:W3CDTF">2024-04-04T18:45:21Z</dcterms:modified>
</cp:coreProperties>
</file>